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35" windowHeight="9300" tabRatio="867" activeTab="10"/>
  </bookViews>
  <sheets>
    <sheet name="FBA" sheetId="1" r:id="rId1"/>
    <sheet name="VRA" sheetId="2" r:id="rId2"/>
    <sheet name="GTPA" sheetId="3" r:id="rId3"/>
    <sheet name="PSA" sheetId="4" r:id="rId4"/>
    <sheet name="NT-13-1" sheetId="5" r:id="rId5"/>
    <sheet name="MT-12-1" sheetId="6" r:id="rId6"/>
    <sheet name="BT-16-3" sheetId="7" r:id="rId7"/>
    <sheet name="BT-16-4" sheetId="8" r:id="rId8"/>
    <sheet name="Ats-8-1" sheetId="9" r:id="rId9"/>
    <sheet name="IA-6-6" sheetId="10" r:id="rId10"/>
    <sheet name="GS-17-7" sheetId="11" r:id="rId11"/>
    <sheet name="GS-17-6" sheetId="12" r:id="rId12"/>
    <sheet name="PPekv-17-8" sheetId="13" r:id="rId13"/>
    <sheet name="FS-20-4" sheetId="14" r:id="rId14"/>
    <sheet name="FSL-20-5" sheetId="15" r:id="rId15"/>
    <sheet name="ATID-18-3" sheetId="16" r:id="rId16"/>
    <sheet name="ATID-18-4" sheetId="17" r:id="rId17"/>
    <sheet name="TrMS-17-12" sheetId="18" r:id="rId18"/>
    <sheet name="KP-10-2" sheetId="19" r:id="rId19"/>
    <sheet name="FIVPS-6-4" sheetId="20" r:id="rId20"/>
    <sheet name="SEGM-25-1" sheetId="21" r:id="rId21"/>
    <sheet name="INTvertė-19-6" sheetId="22" r:id="rId22"/>
    <sheet name="NĮ-19-8" sheetId="23" r:id="rId23"/>
    <sheet name="FNįsip-19-4" sheetId="24" r:id="rId24"/>
    <sheet name="IFN-19-5" sheetId="25" r:id="rId25"/>
    <sheet name="PNĮ-19-7" sheetId="26" r:id="rId26"/>
    <sheet name="ĮSIPval-17-13" sheetId="27" r:id="rId27"/>
    <sheet name="Lapas1" sheetId="28" r:id="rId28"/>
  </sheets>
  <definedNames>
    <definedName name="_xlnm.Print_Area" localSheetId="23">'FNįsip-19-4'!$A$1:$H$25</definedName>
    <definedName name="_xlnm.Print_Area" localSheetId="24">'IFN-19-5'!$A$1:$H$19</definedName>
    <definedName name="_xlnm.Print_Area" localSheetId="21">'INTvertė-19-6'!$A$1:$H$27</definedName>
    <definedName name="_xlnm.Print_Area" localSheetId="22">'NĮ-19-8'!$A$1:$K$21</definedName>
    <definedName name="_xlnm.Print_Area" localSheetId="25">'PNĮ-19-7'!$A$1:$K$20</definedName>
    <definedName name="_xlnm.Print_Titles" localSheetId="15">'ATID-18-3'!$19:$19</definedName>
    <definedName name="_xlnm.Print_Titles" localSheetId="16">'ATID-18-4'!$19:$19</definedName>
    <definedName name="_xlnm.Print_Titles" localSheetId="8">'Ats-8-1'!$9:$11</definedName>
    <definedName name="_xlnm.Print_Titles" localSheetId="6">'BT-16-3'!$19:$19</definedName>
    <definedName name="_xlnm.Print_Titles" localSheetId="7">'BT-16-4'!$19:$19</definedName>
    <definedName name="_xlnm.Print_Titles" localSheetId="0">'FBA'!$18:$18</definedName>
    <definedName name="_xlnm.Print_Titles" localSheetId="19">'FIVPS-6-4'!$19:$19</definedName>
    <definedName name="_xlnm.Print_Titles" localSheetId="13">'FS-20-4'!$9:$11</definedName>
    <definedName name="_xlnm.Print_Titles" localSheetId="14">'FSL-20-5'!$19:$19</definedName>
    <definedName name="_xlnm.Print_Titles" localSheetId="11">'GS-17-6'!$19:$19</definedName>
    <definedName name="_xlnm.Print_Titles" localSheetId="10">'GS-17-7'!$19:$19</definedName>
    <definedName name="_xlnm.Print_Titles" localSheetId="9">'IA-6-6'!$19:$19</definedName>
    <definedName name="_xlnm.Print_Titles" localSheetId="26">'ĮSIPval-17-13'!$19:$19</definedName>
    <definedName name="_xlnm.Print_Titles" localSheetId="18">'KP-10-2'!$19:$19</definedName>
    <definedName name="_xlnm.Print_Titles" localSheetId="5">'MT-12-1'!$9:$11</definedName>
    <definedName name="_xlnm.Print_Titles" localSheetId="4">'NT-13-1'!$9:$11</definedName>
    <definedName name="_xlnm.Print_Titles" localSheetId="12">'PPekv-17-8'!$19:$19</definedName>
    <definedName name="_xlnm.Print_Titles" localSheetId="3">'PSA'!$18:$20</definedName>
    <definedName name="_xlnm.Print_Titles" localSheetId="17">'TrMS-17-12'!$19:$19</definedName>
    <definedName name="_xlnm.Print_Titles" localSheetId="1">'VRA'!$16:$16</definedName>
  </definedNames>
  <calcPr fullCalcOnLoad="1"/>
</workbook>
</file>

<file path=xl/sharedStrings.xml><?xml version="1.0" encoding="utf-8"?>
<sst xmlns="http://schemas.openxmlformats.org/spreadsheetml/2006/main" count="1711" uniqueCount="859">
  <si>
    <t>neatlygintinai gauto turto įsigijimo savikaina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</si>
  <si>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</si>
  <si>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</si>
  <si>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</si>
  <si>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</si>
  <si>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</si>
  <si>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</si>
  <si>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</si>
  <si>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Pergrupavimai (+/-)</t>
  </si>
  <si>
    <t>Įsigijimo ar pasigaminimo savikaina ataskaitinio laikotarpio pabaigoje (1+2-3+/-4)</t>
  </si>
  <si>
    <t>Sukaupta amortizacijos suma ataskaitinio laikotarpio pradžioje</t>
  </si>
  <si>
    <t>X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</si>
  <si>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</si>
  <si>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</si>
  <si>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</si>
  <si>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9.1.</t>
  </si>
  <si>
    <t>9.2.</t>
  </si>
  <si>
    <t>9.3.</t>
  </si>
  <si>
    <t>Sukaupta amortizacijos suma ataskaitinio laikotarpio pabaigoje (6+7+8-9+/-10)</t>
  </si>
  <si>
    <t>Nuvertėjimo suma ataskaitinio laikotarpio pradžioje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</si>
  <si>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</si>
  <si>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</si>
  <si>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</si>
  <si>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</si>
  <si>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t>16.1.</t>
  </si>
  <si>
    <t>16.2.</t>
  </si>
  <si>
    <t>16.3.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</si>
  <si>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</si>
  <si>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</si>
  <si>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</si>
  <si>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</si>
  <si>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</si>
  <si>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</si>
  <si>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</si>
  <si>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</si>
  <si>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</si>
  <si>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</si>
  <si>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</si>
  <si>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</si>
  <si>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</si>
  <si>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</si>
  <si>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</si>
  <si>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</si>
  <si>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</si>
  <si>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</si>
  <si>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</si>
  <si>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</si>
  <si>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</si>
  <si>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</si>
  <si>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</si>
  <si>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</si>
  <si>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</si>
  <si>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</si>
  <si>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</si>
  <si>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</si>
  <si>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</si>
  <si>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</si>
  <si>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</si>
  <si>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</si>
  <si>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</si>
  <si>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</si>
  <si>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</si>
  <si>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21.</t>
  </si>
  <si>
    <t>P04</t>
  </si>
  <si>
    <t>P08</t>
  </si>
  <si>
    <t>P10</t>
  </si>
  <si>
    <t>P11</t>
  </si>
  <si>
    <t>P12</t>
  </si>
  <si>
    <t>P17</t>
  </si>
  <si>
    <t>P18</t>
  </si>
  <si>
    <t>P02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</si>
  <si>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</si>
  <si>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</si>
  <si>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</si>
  <si>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</si>
  <si>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</si>
  <si>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</si>
  <si>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</si>
  <si>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</si>
  <si>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</si>
  <si>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</si>
  <si>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</si>
  <si>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</si>
  <si>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</si>
  <si>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nepildomi.</t>
  </si>
  <si>
    <t>Likutis 2012 m. gruodžio 31 d.</t>
  </si>
  <si>
    <t>**- Kito subjekto sukaupta turto nusidėvėjimo arba nuvertėjimo suma iki perdavimo.</t>
  </si>
  <si>
    <t>Straipsnio pavadinimas</t>
  </si>
  <si>
    <t>1.1.</t>
  </si>
  <si>
    <t>1.2.</t>
  </si>
  <si>
    <t>* Reikšmingos sumos turi būti detalizuojamos aiškinamojo rašto tekste.</t>
  </si>
  <si>
    <t>_____________________________</t>
  </si>
  <si>
    <t>17-ojo VSAFAS „Finansinis turtas ir finansiniai įsipareigojimai“</t>
  </si>
  <si>
    <t>4 priedas</t>
  </si>
  <si>
    <t>1.4.</t>
  </si>
  <si>
    <t>2.3.</t>
  </si>
  <si>
    <t>2.4.</t>
  </si>
  <si>
    <t>Per ataskaitinį laikotarpį</t>
  </si>
  <si>
    <t>1.5.</t>
  </si>
  <si>
    <t>2.5.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</si>
  <si>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</si>
  <si>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</si>
  <si>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</si>
  <si>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</si>
  <si>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</si>
  <si>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</si>
  <si>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r>
      <t xml:space="preserve">Išankstiniai mokėjimai už biologinį turtą  </t>
    </r>
    <r>
      <rPr>
        <b/>
        <sz val="11"/>
        <color indexed="10"/>
        <rFont val="Times New Roman"/>
        <family val="1"/>
      </rPr>
      <t xml:space="preserve"> </t>
    </r>
  </si>
  <si>
    <t>Likutis ataskaitinio laikotarpio pradžioje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</si>
  <si>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</si>
  <si>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</si>
  <si>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</si>
  <si>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</si>
  <si>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</si>
  <si>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</si>
  <si>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</si>
  <si>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</si>
  <si>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</si>
  <si>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</si>
  <si>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>3.4.</t>
  </si>
  <si>
    <t xml:space="preserve">Žemės ūkio produkcijos numatomo gavimo </t>
  </si>
  <si>
    <t>3.5.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</si>
  <si>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</si>
  <si>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</si>
  <si>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</si>
  <si>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</si>
  <si>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</si>
  <si>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</si>
  <si>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</si>
  <si>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</si>
  <si>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</si>
  <si>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                           6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</si>
  <si>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</si>
  <si>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Balansinė </t>
    </r>
    <r>
      <rPr>
        <b/>
        <sz val="11"/>
        <rFont val="Times New Roman"/>
        <family val="1"/>
      </rPr>
      <t>vertė</t>
    </r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</si>
  <si>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</si>
  <si>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</si>
  <si>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</si>
  <si>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</si>
  <si>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</si>
  <si>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</si>
  <si>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</si>
  <si>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</si>
  <si>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</si>
  <si>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</si>
  <si>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</si>
  <si>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</si>
  <si>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</si>
  <si>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</si>
  <si>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</si>
  <si>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</si>
  <si>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</si>
  <si>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</si>
  <si>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</si>
  <si>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</si>
  <si>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________________________________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</si>
  <si>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</si>
  <si>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</si>
  <si>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</si>
  <si>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</si>
  <si>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</si>
  <si>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</si>
  <si>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</si>
  <si>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</si>
  <si>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</si>
  <si>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</si>
  <si>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</si>
  <si>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</si>
  <si>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</si>
  <si>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</si>
  <si>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</si>
  <si>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</si>
  <si>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</si>
  <si>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</si>
  <si>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</si>
  <si>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</si>
  <si>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</si>
  <si>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</si>
  <si>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</si>
  <si>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</si>
  <si>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 formos pavyzdys)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</si>
  <si>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</si>
  <si>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</si>
  <si>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</si>
  <si>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</si>
  <si>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</si>
  <si>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 ir biologinio turto pardavimo pelnas</t>
  </si>
  <si>
    <t>Suteiktų paslaugų pajamos**</t>
  </si>
  <si>
    <t xml:space="preserve">Pajamos iš atsargų pardavimo </t>
  </si>
  <si>
    <t>Nuomos pajamos</t>
  </si>
  <si>
    <t>Suteiktų paslaugų, išskyrus nuomą, pajamos**</t>
  </si>
  <si>
    <t>* Reikšmingos sumos turi būti paaiškintos.</t>
  </si>
  <si>
    <t>** Nurodoma, kokios tai paslaugos, ir jei suma reikšminga, ji detalizuojama.</t>
  </si>
  <si>
    <t>_______________________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</si>
  <si>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</si>
  <si>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</si>
  <si>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(Informacijos apie finansinės ir investicinės veiklos pajamas ir sąnaudas pateikimo aukštesniojo ir žemesniojo lygių finansinių ataskaitų aiškinamajame rašte forma)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</si>
  <si>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</si>
  <si>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</si>
  <si>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</si>
  <si>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</si>
  <si>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</si>
  <si>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</si>
  <si>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</si>
  <si>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</si>
  <si>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</si>
  <si>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</si>
  <si>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</si>
  <si>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</si>
  <si>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</si>
  <si>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</si>
  <si>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</si>
  <si>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</si>
  <si>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</si>
  <si>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</si>
  <si>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</si>
  <si>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</si>
  <si>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</si>
  <si>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</si>
  <si>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</si>
  <si>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</si>
  <si>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</si>
  <si>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</si>
  <si>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</si>
  <si>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</si>
  <si>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</si>
  <si>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</si>
  <si>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</si>
  <si>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</si>
  <si>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</si>
  <si>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</si>
  <si>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</si>
  <si>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</si>
  <si>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</si>
  <si>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</si>
  <si>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Direktorė</t>
  </si>
  <si>
    <t>Renata Medelienė</t>
  </si>
  <si>
    <t>VILKAVIŠKIO KULTŪROS CENTRAS</t>
  </si>
  <si>
    <t>Kodas 185612391, adresas Vytauto 28, Vilkaviškis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</si>
  <si>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</si>
  <si>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</si>
  <si>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</si>
  <si>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</si>
  <si>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</si>
  <si>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</si>
  <si>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</si>
  <si>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</si>
  <si>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</si>
  <si>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</si>
  <si>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</si>
  <si>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</si>
  <si>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</si>
  <si>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</si>
  <si>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</si>
  <si>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</si>
  <si>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</si>
  <si>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</si>
  <si>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</si>
  <si>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</si>
  <si>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</si>
  <si>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nuvertėjimas ataskaitinio laikotarpio pabaigoje (6+7+8-9-10+/-11)</t>
  </si>
  <si>
    <t>Atsargų balansinė vertė ataskaitinio laikotarpio pabaigoje (5-12)</t>
  </si>
  <si>
    <t>Atsargų balansinė vertė ataskaitinio laikotarpio pradžioje (1-6)</t>
  </si>
  <si>
    <t>_______________________________</t>
  </si>
  <si>
    <t>*Reikšmingos sumos turi būti detalizuojamos aiškinamojo rašto tekste.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</si>
  <si>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</si>
  <si>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</si>
  <si>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</si>
  <si>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</si>
  <si>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</si>
  <si>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</si>
  <si>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</si>
  <si>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</si>
  <si>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</si>
  <si>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</si>
  <si>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</si>
  <si>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</si>
  <si>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</si>
  <si>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</si>
  <si>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</si>
  <si>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</si>
  <si>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</si>
  <si>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</si>
  <si>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</si>
  <si>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</si>
  <si>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</si>
  <si>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</si>
  <si>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</si>
  <si>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</si>
  <si>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</si>
  <si>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</si>
  <si>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</si>
  <si>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</si>
  <si>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</si>
  <si>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</si>
  <si>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</si>
  <si>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</si>
  <si>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</si>
  <si>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</si>
  <si>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</si>
  <si>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</si>
  <si>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</si>
  <si>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</si>
  <si>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</si>
  <si>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</si>
  <si>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</si>
  <si>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</si>
  <si>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</si>
  <si>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</si>
  <si>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</si>
  <si>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</si>
  <si>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</si>
  <si>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</si>
  <si>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</si>
  <si>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                           17-ojo VSAFAS „Finansinis turtas ir finansiniai įsipareigojimai“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</si>
  <si>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</si>
  <si>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</si>
  <si>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</si>
  <si>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</si>
  <si>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 xml:space="preserve">Vyr. finansininkė </t>
  </si>
  <si>
    <t>Ramutė Baturaitienė</t>
  </si>
  <si>
    <t>Vyr. finansininkė</t>
  </si>
  <si>
    <t>Likutis 2013 m. gruodžio 31 d.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</si>
  <si>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</si>
  <si>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</si>
  <si>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</si>
  <si>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</si>
  <si>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</si>
  <si>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</si>
  <si>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</si>
  <si>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</si>
  <si>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</si>
  <si>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</si>
  <si>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</si>
  <si>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</si>
  <si>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</si>
  <si>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</si>
  <si>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</si>
  <si>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</si>
  <si>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</si>
  <si>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</si>
  <si>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</si>
  <si>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</si>
  <si>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</si>
  <si>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</si>
  <si>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</si>
  <si>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Ilgalaikio turto (išskyrus finansinį) ir biologinio turto įsigijimas(-)</t>
  </si>
  <si>
    <t>Ilgalaikio turto (išskyrus finansinį) ir biologinio turto perleidimas(+)</t>
  </si>
  <si>
    <t>Investicijos į kontroliuojamus ir asocijuotuosius subjektus (-)</t>
  </si>
  <si>
    <t>Investicijos į ne nuosavybės vertybinius popierius (-)</t>
  </si>
  <si>
    <t>Investicijos į kitą finansinį turtą (-)</t>
  </si>
  <si>
    <t>Investicijos į kontroliuojamus ir asocijuotuosius subjektus (+)</t>
  </si>
  <si>
    <t>Investicijos į ne nuosavybės vertybinius popierius (+)</t>
  </si>
  <si>
    <t>Investicijos į kitą finansinį turtą (+)</t>
  </si>
  <si>
    <t>Po vienų metų gautinų sumų (padidėjimas (-)) sumažėjimas (+)</t>
  </si>
  <si>
    <t>Ilgalaikių terminuotųjų indėlių (padidėjimas (-)) sumažėjimas (+)</t>
  </si>
  <si>
    <t>Kito ilgalaikio finansinio turto (padidėjimas (-)) sumažėjimas (+)</t>
  </si>
  <si>
    <t>Kito ilgalaikio turto (padidėjimas (-)) sumažėjimas (+)</t>
  </si>
  <si>
    <t>Kiti finansinės veiklos pinigų srautai (+ar-)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</si>
  <si>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</si>
  <si>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</si>
  <si>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</si>
  <si>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</si>
  <si>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</si>
  <si>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</si>
  <si>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</si>
  <si>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</si>
  <si>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</si>
  <si>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</si>
  <si>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</si>
  <si>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</si>
  <si>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</si>
  <si>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</si>
  <si>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</si>
  <si>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</si>
  <si>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</si>
  <si>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</si>
  <si>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</si>
  <si>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</si>
  <si>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</si>
  <si>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</si>
  <si>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</si>
  <si>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</si>
  <si>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</si>
  <si>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</si>
  <si>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</si>
  <si>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</si>
  <si>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</si>
  <si>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</si>
  <si>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</si>
  <si>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</si>
  <si>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</si>
  <si>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</si>
  <si>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</si>
  <si>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</si>
  <si>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</si>
  <si>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</si>
  <si>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</si>
  <si>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</si>
  <si>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</si>
  <si>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</si>
  <si>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</si>
  <si>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</si>
  <si>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</si>
  <si>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</si>
  <si>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</si>
  <si>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</si>
  <si>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</si>
  <si>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</si>
  <si>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</si>
  <si>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</si>
  <si>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</si>
  <si>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</si>
  <si>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</si>
  <si>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</si>
  <si>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</si>
  <si>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</si>
  <si>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</si>
  <si>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</si>
  <si>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</si>
  <si>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</si>
  <si>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</si>
  <si>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</si>
  <si>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</si>
  <si>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</si>
  <si>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</si>
  <si>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</si>
  <si>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Įsigijimo savikaina ataskaitinio laikotarpio pabaigoje</t>
  </si>
  <si>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</si>
  <si>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</si>
  <si>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</si>
  <si>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 xml:space="preserve">                     (viešojo sektoriaus subjekto vadovas arba jo įgaliotas administracijos vadovas)</t>
  </si>
  <si>
    <t>(Informacijos apie atidėjinių paskirtį pateikimo aukštesniojo ir žemesniojo lygių finansinių ataskaitų aiškinamajame rašte formos pavyzdys)</t>
  </si>
  <si>
    <t>ATIDĖJINIAI PAGAL JŲ PASKIRTĮ</t>
  </si>
  <si>
    <t>Atidėjinių paskirtis</t>
  </si>
  <si>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</si>
  <si>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</si>
  <si>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</si>
  <si>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</si>
  <si>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</si>
  <si>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</si>
  <si>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</si>
  <si>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</si>
  <si>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</si>
  <si>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</si>
  <si>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</si>
  <si>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</si>
  <si>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</si>
  <si>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</si>
  <si>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</si>
  <si>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</si>
  <si>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</si>
  <si>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Iš viso atidėjinių</t>
  </si>
  <si>
    <t>*  Reikšmingos sumos detalizuojamos aiškinamojo rašto tekste.</t>
  </si>
  <si>
    <t>____________________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</si>
  <si>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</si>
  <si>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</si>
  <si>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</si>
  <si>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(Informacijos apie atidėjinių panaudojimo laiką pateikimo aukštesniojo ir žemesniojo lygių finansinių ataskaitų aiškinamajame rašte formos pavyzdys)</t>
  </si>
  <si>
    <t>ATIDĖJINIAI PAGAL JŲ PANAUDOJIMO LAIKĄ</t>
  </si>
  <si>
    <t>Eil.Nr.</t>
  </si>
  <si>
    <t>Atidėjinių panaudojimo laikas</t>
  </si>
  <si>
    <t>Įsigijimo savikaina  (nediskontuota)</t>
  </si>
  <si>
    <t>Diskontuota vertė</t>
  </si>
  <si>
    <t>Per vienus metus</t>
  </si>
  <si>
    <t xml:space="preserve">  Trumpalaikiai atidėjiniai</t>
  </si>
  <si>
    <t>Nuo vienų iki penkerių  metų</t>
  </si>
  <si>
    <t>Po penkerių  metų</t>
  </si>
  <si>
    <t>Atidėjinių suma, iš viso</t>
  </si>
  <si>
    <t>2-ojo VSAFAS „Finansinės būklės ataskaita“</t>
  </si>
  <si>
    <t>2 priedas</t>
  </si>
  <si>
    <t xml:space="preserve">                            20-ojo VSAFAS „Finansavimo sumos“</t>
  </si>
  <si>
    <t>25-ojo VSAFAS „Segmentai“</t>
  </si>
  <si>
    <t>(Žemesniojo lygio viešojo sektoriaus subjektų, išskyrus mokesčių fondus ir išteklių fondus, finansinės būklės ataskaitos forma)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</si>
  <si>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</si>
  <si>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  Ilgalaikių atidėjinių einamųjų metų dalis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</si>
  <si>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6 priedas</t>
  </si>
  <si>
    <t>(Informacijos apie bendrosios investicijos į nuomojamą turtą vertė pagal finansinės nuomos</t>
  </si>
  <si>
    <t>sutartis pagal laikotarpius pateikimo žemesniojo ir aukštesniojo lygio finansinių ataskaitų aiškinamajame rašte forma)</t>
  </si>
  <si>
    <t>BENDROJI INVESTICIJOS Į NUOMOJAMĄ TURTĄ VERTĖ PAGAL FINANSINĖS NUOMOS SUTARTIS PAGAL LAIKOTARPIUS*</t>
  </si>
  <si>
    <t>Laikotarpis</t>
  </si>
  <si>
    <t xml:space="preserve">Paskutinė ataskaitinio laikotarpio diena
</t>
  </si>
  <si>
    <t>pagrindinės nuomos įmokos</t>
  </si>
  <si>
    <r>
      <t xml:space="preserve"> </t>
    </r>
    <r>
      <rPr>
        <b/>
        <sz val="12"/>
        <rFont val="Times New Roman"/>
        <family val="1"/>
      </rPr>
      <t>Dabartinė įmokų vertė</t>
    </r>
  </si>
  <si>
    <t>Per vienerius metus</t>
  </si>
  <si>
    <t>Nuo vienerių iki penkerių metų</t>
  </si>
  <si>
    <t>Bendroji investicijos į nuomojamą turtą vertė pagal finansinės nuomos sutartis iš viso</t>
  </si>
  <si>
    <t xml:space="preserve">Neuždirbtos nuomos pajamos
</t>
  </si>
  <si>
    <r>
      <t xml:space="preserve">Grynoji investicijos į nuomojamą turtą vertė  </t>
    </r>
    <r>
      <rPr>
        <sz val="12"/>
        <rFont val="Times New Roman"/>
        <family val="1"/>
      </rPr>
      <t>pagal finansinės nuomos sutartis (4-5)</t>
    </r>
  </si>
  <si>
    <t>Negarantuojamoji likvidacinė vertė</t>
  </si>
  <si>
    <t>Dabartinė gautinų pagrindinių nuomos įmokų vertė (6-7)</t>
  </si>
  <si>
    <t xml:space="preserve">   * Pažymėti ataskaitos laukai nepildomi.</t>
  </si>
  <si>
    <t>19-ojo VSAFAS „Nuoma, finansinė nuoma (lizingas) ir kitos turto perdavimo sutartys“</t>
  </si>
  <si>
    <t>Informacijos apie būsimąsias pagrindines nuomos įmokas, kurias numatoma gauti pagal</t>
  </si>
  <si>
    <t>pasirašytas veiklos nuomos sutartis pagal laikotarpius pateikimo žemesniojo ir aukštesniojo</t>
  </si>
  <si>
    <t>aukštesniojo lygio finansinių ataskaitų aiškinamajame rašte forma)</t>
  </si>
  <si>
    <t xml:space="preserve">Gautinos pagrindinės nuomos įmokos paskutinę ataskaitinio laikotarpio dieną
</t>
  </si>
  <si>
    <t>Mokėtinos pagrindinės nuomos įmokos paskutinę ataskaitinio laikotarpio dieną</t>
  </si>
  <si>
    <t>Iš viso:</t>
  </si>
  <si>
    <t>* Pažymėti ataskaitos laukai nepildomi.</t>
  </si>
  <si>
    <t>lygio finansinių ataskaitų aiškinamajame rašte forma)</t>
  </si>
  <si>
    <t>BŪSIMOSIOS PAGRINDINĖS NUOMOS ĮMOKOS, NUMATOMOS GAUTI PAGAL PASIRAŠYTAS VEIKLOS NUOMOS SUTARTIS, PAGAL LAIKOTARPIUS</t>
  </si>
  <si>
    <t>(Informacijos apie finansinės nuomos paslaugos gavėjo įsipareigojimus pagal laikotarpius</t>
  </si>
  <si>
    <t>pateikimo žemesniojo ir aukštesniojo lygio finansinių ataskaitų aiškinamajame rašte forma)</t>
  </si>
  <si>
    <t>FINANSINĖS NUOMOS PASLAUGOS GAVĖJO ĮSIPAREIGOJIMAI PAGAL LAIKOTARPIUS*</t>
  </si>
  <si>
    <r>
      <t xml:space="preserve"> </t>
    </r>
    <r>
      <rPr>
        <b/>
        <sz val="12"/>
        <rFont val="Times New Roman"/>
        <family val="1"/>
      </rPr>
      <t>dabartinė pagrindinių nuomos įmokų vertė</t>
    </r>
  </si>
  <si>
    <t>Pagrindinių finansinės nuomos įmokų iš viso</t>
  </si>
  <si>
    <t xml:space="preserve">Palūkanos
</t>
  </si>
  <si>
    <t>Dabartinė finansinės nuomos įsipareigojimų vertė (4-5)</t>
  </si>
  <si>
    <t xml:space="preserve">                                                                    ________________________</t>
  </si>
  <si>
    <t>(Informacijos apie ilgalaikius finansinės nuomos įsipareigojimus ir einamųjų metų dalį</t>
  </si>
  <si>
    <t>pateikimo žemesniojo ir aukštesniojo lygio finansinių ataskaitų aiškinamajame rašte forma</t>
  </si>
  <si>
    <t>ILGALAIKIAI FINANSINĖS NUOMOS ĮSIPAREIGOJIMAI IR JŲ EINAMŲJŲ METŲ DALIS</t>
  </si>
  <si>
    <t>Ilgalaikių finansinės nuomos įsipareigojimų einamųjų metų dalis</t>
  </si>
  <si>
    <t xml:space="preserve">Kodas 185612391, adresas Vytauto 28, Vilkaviškis </t>
  </si>
  <si>
    <t>Ilgalaikiai finansinės nuomos įsipareigojimai</t>
  </si>
  <si>
    <t>Ilgalaikių finansinės nuomos įsipareigojimų iš viso</t>
  </si>
  <si>
    <t xml:space="preserve">                                                                       _________________________________</t>
  </si>
  <si>
    <t>(Informacijos apie būsimąsias pagrindinės nuomos įmokas, kurias numatoma sumokėti pagal</t>
  </si>
  <si>
    <t xml:space="preserve">pasirašytas veiklos nuomos sutartis pagal laikotarpius pateikimo žemesniojo ir </t>
  </si>
  <si>
    <r>
      <t xml:space="preserve">19-ojo VSAFAS „Nuoma, finansinė nuoma (lizingas) ir kitos turto perdavimo sutartys“
</t>
    </r>
  </si>
  <si>
    <t>BŪSIMOSIOS PAGRINDINĖS NUOMOS ĮMOKOS, KURIAS NUMATOMA SUMOKĖTI PAGAL PASIRAŠYTAS VEIKLOS NUOMOS SUTARTIS, PAGAL LAIKOTARPIUS</t>
  </si>
  <si>
    <t xml:space="preserve">                                                           ________________________________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</si>
  <si>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</si>
  <si>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</si>
  <si>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</si>
  <si>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</si>
  <si>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</si>
  <si>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</si>
  <si>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</si>
  <si>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</si>
  <si>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</si>
  <si>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</si>
  <si>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</si>
  <si>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</si>
  <si>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</si>
  <si>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</si>
  <si>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</si>
  <si>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</si>
  <si>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</si>
  <si>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</si>
  <si>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</si>
  <si>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</si>
  <si>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</si>
  <si>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</si>
  <si>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</si>
  <si>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</si>
  <si>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</si>
  <si>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</si>
  <si>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</si>
  <si>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</si>
  <si>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</si>
  <si>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</si>
  <si>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</si>
  <si>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</si>
  <si>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</si>
  <si>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</si>
  <si>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</si>
  <si>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</si>
  <si>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</si>
  <si>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</si>
  <si>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</si>
  <si>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</si>
  <si>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</si>
  <si>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</si>
  <si>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</si>
  <si>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</si>
  <si>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</si>
  <si>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</si>
  <si>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</si>
  <si>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</si>
  <si>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</si>
  <si>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</si>
  <si>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</si>
  <si>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</si>
  <si>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</si>
  <si>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</si>
  <si>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</si>
  <si>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</si>
  <si>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</si>
  <si>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</si>
  <si>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</si>
  <si>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</si>
  <si>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</si>
  <si>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</si>
  <si>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</si>
  <si>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</si>
  <si>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</si>
  <si>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</si>
  <si>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</si>
  <si>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</si>
  <si>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</si>
  <si>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</si>
  <si>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</si>
  <si>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</si>
  <si>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</si>
  <si>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</si>
  <si>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</si>
  <si>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</si>
  <si>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</si>
  <si>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</si>
  <si>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</si>
  <si>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</si>
  <si>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</si>
  <si>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</si>
  <si>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</si>
  <si>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</si>
  <si>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</si>
  <si>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</si>
  <si>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</si>
  <si>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</si>
  <si>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</si>
  <si>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</si>
  <si>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</si>
  <si>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</si>
  <si>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</si>
  <si>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</si>
  <si>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</si>
  <si>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</si>
  <si>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</si>
  <si>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</si>
  <si>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</si>
  <si>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</si>
  <si>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</si>
  <si>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</si>
  <si>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</si>
  <si>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</si>
  <si>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</si>
  <si>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</si>
  <si>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</si>
  <si>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</si>
  <si>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</si>
  <si>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</si>
  <si>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</si>
  <si>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</si>
  <si>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</si>
  <si>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</si>
  <si>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</si>
  <si>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</si>
  <si>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</si>
  <si>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</si>
  <si>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</si>
  <si>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</si>
  <si>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</si>
  <si>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</si>
  <si>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</si>
  <si>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</si>
  <si>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</si>
  <si>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</si>
  <si>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</si>
  <si>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</si>
  <si>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</si>
  <si>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</si>
  <si>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</si>
  <si>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</si>
  <si>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</si>
  <si>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</si>
  <si>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</si>
  <si>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</si>
  <si>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</si>
  <si>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</si>
  <si>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</si>
  <si>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</si>
  <si>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</si>
  <si>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</si>
  <si>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</si>
  <si>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</si>
  <si>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</si>
  <si>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</si>
  <si>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</si>
  <si>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</si>
  <si>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</si>
  <si>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</si>
  <si>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</si>
  <si>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</si>
  <si>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</si>
  <si>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</si>
  <si>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</si>
  <si>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</si>
  <si>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</si>
  <si>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</si>
  <si>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</si>
  <si>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</si>
  <si>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</si>
  <si>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</si>
  <si>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</si>
  <si>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</si>
  <si>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</si>
  <si>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</si>
  <si>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</si>
  <si>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</si>
  <si>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</si>
  <si>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</si>
  <si>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</si>
  <si>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</si>
  <si>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</si>
  <si>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</si>
  <si>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</si>
  <si>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</si>
  <si>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</si>
  <si>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</si>
  <si>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</si>
  <si>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</si>
  <si>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</si>
  <si>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</si>
  <si>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</si>
  <si>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</si>
  <si>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</si>
  <si>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</si>
  <si>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</si>
  <si>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</si>
  <si>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</si>
  <si>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</si>
  <si>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</si>
  <si>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</si>
  <si>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</si>
  <si>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</si>
  <si>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</si>
  <si>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</si>
  <si>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</si>
  <si>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</si>
  <si>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</si>
  <si>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</si>
  <si>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</si>
  <si>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</si>
  <si>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4-ojo VSAFAS „Grynojo turto pokyčių ataskaita“</t>
  </si>
  <si>
    <t>1 priedas</t>
  </si>
  <si>
    <t>(Grynojo turto pokyčių ataskaitos forma)</t>
  </si>
  <si>
    <t xml:space="preserve">GRYNOJO TURTO POKYČIŲ ATASKAITA*   </t>
  </si>
  <si>
    <t xml:space="preserve">           Pateikimo valiuta ir tikslumas: litais arba tūkstančiais litų</t>
  </si>
  <si>
    <t>Pasta-bos Nr.</t>
  </si>
  <si>
    <t>Tenka kontroliuojančiajam subjektui</t>
  </si>
  <si>
    <t>Iš viso</t>
  </si>
  <si>
    <t>Mažu-mos dalis</t>
  </si>
  <si>
    <t>Kiti rezer-vai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</si>
  <si>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</si>
  <si>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</si>
  <si>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</si>
  <si>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</si>
  <si>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</si>
  <si>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</si>
  <si>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</si>
  <si>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</si>
  <si>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</si>
  <si>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</si>
  <si>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</si>
  <si>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</si>
  <si>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</si>
  <si>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</si>
  <si>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</si>
  <si>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</si>
  <si>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</si>
  <si>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</si>
  <si>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</si>
  <si>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</si>
  <si>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</si>
  <si>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</si>
  <si>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</si>
  <si>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</si>
  <si>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</si>
  <si>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</si>
  <si>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 xml:space="preserve"> __________________</t>
  </si>
  <si>
    <t>(teisės aktais įpareigoto pasirašyti asmens pareigų pavadinimas)</t>
  </si>
  <si>
    <t>(parašas)</t>
  </si>
  <si>
    <t>*Pažymėti ataskaitos laukai nepildomi.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</si>
  <si>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</si>
  <si>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</si>
  <si>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</si>
  <si>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</si>
  <si>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</si>
  <si>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</si>
  <si>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</si>
  <si>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</si>
  <si>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</si>
  <si>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</si>
  <si>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</si>
  <si>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</si>
  <si>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</si>
  <si>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</si>
  <si>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</si>
  <si>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</si>
  <si>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</si>
  <si>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</si>
  <si>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</si>
  <si>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</si>
  <si>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</si>
  <si>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</si>
  <si>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</si>
  <si>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</si>
  <si>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</si>
  <si>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</si>
  <si>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</si>
  <si>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</si>
  <si>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</si>
  <si>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</si>
  <si>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</si>
  <si>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</si>
  <si>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</si>
  <si>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</si>
  <si>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</si>
  <si>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</si>
  <si>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</si>
  <si>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</si>
  <si>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</si>
  <si>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</si>
  <si>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</si>
  <si>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</si>
  <si>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</si>
  <si>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</si>
  <si>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</si>
  <si>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</si>
  <si>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</si>
  <si>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</si>
  <si>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</si>
  <si>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</si>
  <si>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</si>
  <si>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</si>
  <si>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</si>
  <si>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</si>
  <si>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</si>
  <si>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</si>
  <si>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finansinio turto įsigijimas</t>
  </si>
  <si>
    <t>Ilgalaikio finansinio turto perleidimas:</t>
  </si>
  <si>
    <t>IV.3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</si>
  <si>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</si>
  <si>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</si>
  <si>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</si>
  <si>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</si>
  <si>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</si>
  <si>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Iš ES, užsienio valstybių ir tarptautinių  organizacijų</t>
  </si>
  <si>
    <t>IV.4</t>
  </si>
  <si>
    <t xml:space="preserve">Grąžintos finansavimo sumos ilgalaikiam ir biologiniam turtui įsigyti </t>
  </si>
  <si>
    <t>Gauti dividendai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</si>
  <si>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</si>
  <si>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</si>
  <si>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</si>
  <si>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</si>
  <si>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</si>
  <si>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</si>
  <si>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</si>
  <si>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</si>
  <si>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</si>
  <si>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</si>
  <si>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</si>
  <si>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</si>
  <si>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</si>
  <si>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</si>
  <si>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</si>
  <si>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</si>
  <si>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2.1.</t>
  </si>
  <si>
    <t>pirkto turto įsigijimo savikaina</t>
  </si>
  <si>
    <t>2.2.</t>
  </si>
  <si>
    <t>PAGAL 2014 M.GRUODŽIO 31D. DUOMENIS</t>
  </si>
  <si>
    <t>2015-01-30 Nr.1.</t>
  </si>
  <si>
    <t>PAGAL  2014 M. GRUODŽIO 31 D. DUOMENIS</t>
  </si>
  <si>
    <t>2015-01-30  Nr.2</t>
  </si>
  <si>
    <t>PAGAL 2014 M. GRUODŽIO 31 D. DUOMENIS</t>
  </si>
  <si>
    <t>2015-01-30 Nr. 3</t>
  </si>
  <si>
    <t>2015-01-30 Nr. 4</t>
  </si>
  <si>
    <t>14559+2201 viso</t>
  </si>
  <si>
    <t xml:space="preserve">2014 M. INFORMACIJA PAGAL VEIKLOS SEGMENTUS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</si>
</sst>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"/>
  </numFmts>
  <fonts count="7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trike/>
      <sz val="12"/>
      <name val="Times New Roman"/>
      <family val="1"/>
    </font>
    <font>
      <sz val="9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u val="single"/>
      <sz val="10"/>
      <name val="Times New Roman"/>
      <family val="1"/>
    </font>
    <font>
      <strike/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sz val="8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0"/>
      <color indexed="60"/>
      <name val="Times New Roman"/>
      <family val="1"/>
    </font>
    <font>
      <u val="single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0" applyNumberFormat="0" applyFill="0" applyBorder="0" applyAlignment="0" applyProtection="0"/>
    <xf numFmtId="0" fontId="65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23" borderId="0" applyNumberFormat="0" applyBorder="0" applyAlignment="0" applyProtection="0"/>
    <xf numFmtId="0" fontId="0" fillId="0" borderId="0">
      <alignment/>
      <protection/>
    </xf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30" borderId="6" applyNumberFormat="0" applyFon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4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3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6" fillId="32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3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2" fillId="32" borderId="16" xfId="0" applyFont="1" applyFill="1" applyBorder="1" applyAlignment="1">
      <alignment horizontal="left" vertical="center"/>
    </xf>
    <xf numFmtId="0" fontId="14" fillId="32" borderId="13" xfId="0" applyFont="1" applyFill="1" applyBorder="1" applyAlignment="1">
      <alignment horizontal="left" vertical="center"/>
    </xf>
    <xf numFmtId="0" fontId="15" fillId="32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6" fillId="32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32" borderId="0" xfId="0" applyFont="1" applyFill="1" applyAlignment="1">
      <alignment horizontal="center" vertical="top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2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 wrapText="1" indent="1"/>
    </xf>
    <xf numFmtId="49" fontId="1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/>
    </xf>
    <xf numFmtId="0" fontId="1" fillId="32" borderId="12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2" fillId="32" borderId="17" xfId="0" applyFont="1" applyFill="1" applyBorder="1" applyAlignment="1">
      <alignment horizontal="left" wrapText="1"/>
    </xf>
    <xf numFmtId="180" fontId="1" fillId="32" borderId="10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ill="1" applyAlignment="1">
      <alignment vertical="center"/>
    </xf>
    <xf numFmtId="0" fontId="1" fillId="32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16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0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vertical="top" wrapText="1"/>
    </xf>
    <xf numFmtId="16" fontId="8" fillId="0" borderId="25" xfId="0" applyNumberFormat="1" applyFont="1" applyFill="1" applyBorder="1" applyAlignment="1" quotePrefix="1">
      <alignment horizontal="center" vertical="center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16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8" fillId="0" borderId="2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48" applyFont="1" applyFill="1" applyAlignment="1">
      <alignment vertical="center"/>
      <protection/>
    </xf>
    <xf numFmtId="0" fontId="2" fillId="0" borderId="0" xfId="48" applyFont="1" applyFill="1" applyAlignment="1">
      <alignment vertical="center"/>
      <protection/>
    </xf>
    <xf numFmtId="0" fontId="16" fillId="32" borderId="0" xfId="0" applyFont="1" applyFill="1" applyAlignment="1">
      <alignment wrapText="1"/>
    </xf>
    <xf numFmtId="0" fontId="1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1" fillId="32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0" xfId="0" applyFont="1" applyFill="1" applyBorder="1" applyAlignment="1">
      <alignment horizontal="left" wrapText="1" indent="1"/>
    </xf>
    <xf numFmtId="49" fontId="1" fillId="0" borderId="1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32" borderId="19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9" fontId="1" fillId="32" borderId="14" xfId="0" applyNumberFormat="1" applyFont="1" applyFill="1" applyBorder="1" applyAlignment="1">
      <alignment/>
    </xf>
    <xf numFmtId="49" fontId="1" fillId="32" borderId="11" xfId="0" applyNumberFormat="1" applyFont="1" applyFill="1" applyBorder="1" applyAlignment="1">
      <alignment/>
    </xf>
    <xf numFmtId="49" fontId="1" fillId="32" borderId="12" xfId="0" applyNumberFormat="1" applyFont="1" applyFill="1" applyBorder="1" applyAlignment="1">
      <alignment/>
    </xf>
    <xf numFmtId="49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49" fontId="1" fillId="0" borderId="11" xfId="0" applyNumberFormat="1" applyFont="1" applyBorder="1" applyAlignment="1">
      <alignment/>
    </xf>
    <xf numFmtId="49" fontId="1" fillId="32" borderId="13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6" fillId="0" borderId="26" xfId="0" applyFont="1" applyFill="1" applyBorder="1" applyAlignment="1">
      <alignment horizontal="center" vertical="center" wrapText="1"/>
    </xf>
    <xf numFmtId="16" fontId="8" fillId="0" borderId="25" xfId="0" applyNumberFormat="1" applyFont="1" applyFill="1" applyBorder="1" applyAlignment="1">
      <alignment horizontal="center" vertical="center" wrapText="1"/>
    </xf>
    <xf numFmtId="16" fontId="8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48" applyFont="1" applyFill="1" applyAlignment="1">
      <alignment vertical="center" wrapText="1"/>
      <protection/>
    </xf>
    <xf numFmtId="0" fontId="2" fillId="0" borderId="25" xfId="48" applyFont="1" applyFill="1" applyBorder="1" applyAlignment="1">
      <alignment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1" fillId="0" borderId="25" xfId="48" applyFont="1" applyFill="1" applyBorder="1" applyAlignment="1">
      <alignment horizontal="center" vertical="center"/>
      <protection/>
    </xf>
    <xf numFmtId="0" fontId="1" fillId="0" borderId="12" xfId="48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2" xfId="48" applyFont="1" applyFill="1" applyBorder="1" applyAlignment="1">
      <alignment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 wrapText="1"/>
    </xf>
    <xf numFmtId="180" fontId="1" fillId="34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7" fillId="0" borderId="0" xfId="0" applyFont="1" applyAlignment="1">
      <alignment/>
    </xf>
    <xf numFmtId="0" fontId="33" fillId="0" borderId="0" xfId="41" applyNumberFormat="1" applyFont="1" applyFill="1" applyBorder="1" applyAlignment="1" applyProtection="1">
      <alignment/>
      <protection/>
    </xf>
    <xf numFmtId="0" fontId="9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1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2" fillId="34" borderId="1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180" fontId="1" fillId="32" borderId="13" xfId="0" applyNumberFormat="1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180" fontId="1" fillId="32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2" fillId="34" borderId="12" xfId="0" applyFont="1" applyFill="1" applyBorder="1" applyAlignment="1">
      <alignment horizontal="left" wrapText="1" indent="1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left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wrapText="1"/>
    </xf>
    <xf numFmtId="0" fontId="26" fillId="34" borderId="10" xfId="0" applyFont="1" applyFill="1" applyBorder="1" applyAlignment="1">
      <alignment horizontal="left" wrapText="1"/>
    </xf>
    <xf numFmtId="0" fontId="26" fillId="35" borderId="12" xfId="0" applyFont="1" applyFill="1" applyBorder="1" applyAlignment="1">
      <alignment horizontal="center" wrapText="1"/>
    </xf>
    <xf numFmtId="0" fontId="26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vertical="top" wrapText="1"/>
    </xf>
    <xf numFmtId="0" fontId="26" fillId="35" borderId="10" xfId="0" applyFont="1" applyFill="1" applyBorder="1" applyAlignment="1">
      <alignment horizontal="left" vertical="top" wrapText="1"/>
    </xf>
    <xf numFmtId="0" fontId="2" fillId="35" borderId="25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6" fillId="0" borderId="25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vertical="center"/>
    </xf>
    <xf numFmtId="0" fontId="9" fillId="35" borderId="21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0" fontId="2" fillId="35" borderId="1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180" fontId="1" fillId="35" borderId="11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/>
    </xf>
    <xf numFmtId="180" fontId="1" fillId="34" borderId="13" xfId="0" applyNumberFormat="1" applyFont="1" applyFill="1" applyBorder="1" applyAlignment="1">
      <alignment/>
    </xf>
    <xf numFmtId="0" fontId="1" fillId="35" borderId="12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" fillId="32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2" xfId="0" applyBorder="1" applyAlignment="1">
      <alignment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wrapText="1"/>
    </xf>
    <xf numFmtId="0" fontId="8" fillId="35" borderId="2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left" wrapText="1"/>
    </xf>
    <xf numFmtId="0" fontId="1" fillId="35" borderId="25" xfId="0" applyFont="1" applyFill="1" applyBorder="1" applyAlignment="1">
      <alignment horizontal="center"/>
    </xf>
    <xf numFmtId="0" fontId="7" fillId="35" borderId="25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35" borderId="34" xfId="0" applyFont="1" applyFill="1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left"/>
    </xf>
    <xf numFmtId="0" fontId="8" fillId="35" borderId="33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8" fillId="35" borderId="33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1" fillId="35" borderId="25" xfId="48" applyFont="1" applyFill="1" applyBorder="1" applyAlignment="1">
      <alignment horizontal="center" vertical="center"/>
      <protection/>
    </xf>
    <xf numFmtId="0" fontId="1" fillId="35" borderId="12" xfId="48" applyFont="1" applyFill="1" applyBorder="1" applyAlignment="1">
      <alignment vertical="center" wrapText="1"/>
      <protection/>
    </xf>
    <xf numFmtId="0" fontId="7" fillId="0" borderId="10" xfId="48" applyFont="1" applyFill="1" applyBorder="1" applyAlignment="1">
      <alignment horizontal="center" wrapText="1"/>
      <protection/>
    </xf>
    <xf numFmtId="0" fontId="7" fillId="35" borderId="10" xfId="48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horizontal="center"/>
    </xf>
    <xf numFmtId="0" fontId="0" fillId="3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15" fillId="32" borderId="0" xfId="0" applyFont="1" applyFill="1" applyAlignment="1">
      <alignment vertical="center" wrapText="1"/>
    </xf>
    <xf numFmtId="0" fontId="15" fillId="0" borderId="0" xfId="0" applyFont="1" applyAlignment="1">
      <alignment/>
    </xf>
    <xf numFmtId="1" fontId="1" fillId="35" borderId="10" xfId="0" applyNumberFormat="1" applyFont="1" applyFill="1" applyBorder="1" applyAlignment="1">
      <alignment horizontal="center" wrapText="1"/>
    </xf>
    <xf numFmtId="0" fontId="0" fillId="32" borderId="0" xfId="0" applyFill="1" applyBorder="1" applyAlignment="1">
      <alignment horizontal="left" vertical="center" wrapText="1"/>
    </xf>
    <xf numFmtId="180" fontId="2" fillId="34" borderId="1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2" borderId="0" xfId="41" applyNumberFormat="1" applyFont="1" applyFill="1" applyBorder="1" applyAlignment="1" applyProtection="1">
      <alignment horizontal="center"/>
      <protection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32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32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2" fillId="32" borderId="23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left" vertical="top" wrapText="1"/>
    </xf>
    <xf numFmtId="0" fontId="16" fillId="35" borderId="27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1" fillId="35" borderId="26" xfId="0" applyFont="1" applyFill="1" applyBorder="1" applyAlignment="1">
      <alignment horizontal="left" vertical="center" wrapText="1"/>
    </xf>
    <xf numFmtId="0" fontId="1" fillId="35" borderId="27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1" fillId="35" borderId="2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left" vertical="center" wrapText="1"/>
    </xf>
    <xf numFmtId="0" fontId="16" fillId="35" borderId="2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/>
    </xf>
    <xf numFmtId="0" fontId="0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32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35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34" xfId="0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18" fillId="35" borderId="34" xfId="0" applyFont="1" applyFill="1" applyBorder="1" applyAlignment="1">
      <alignment horizontal="center"/>
    </xf>
    <xf numFmtId="0" fontId="16" fillId="0" borderId="3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47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2" fillId="0" borderId="0" xfId="48" applyFont="1" applyFill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left" vertical="center"/>
      <protection/>
    </xf>
    <xf numFmtId="0" fontId="4" fillId="0" borderId="0" xfId="48" applyFont="1" applyFill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73">
      <selection activeCell="K68" sqref="K68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7.0039062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578" t="s">
        <v>467</v>
      </c>
      <c r="F2" s="578"/>
      <c r="G2" s="578"/>
    </row>
    <row r="3" spans="5:7" ht="12.75" customHeight="1">
      <c r="E3" s="579" t="s">
        <v>468</v>
      </c>
      <c r="F3" s="579"/>
      <c r="G3" s="579"/>
    </row>
    <row r="5" spans="1:7" ht="12.75" customHeight="1">
      <c r="A5" s="580" t="s">
        <v>471</v>
      </c>
      <c r="B5" s="580"/>
      <c r="C5" s="580"/>
      <c r="D5" s="580"/>
      <c r="E5" s="580"/>
      <c r="F5" s="580"/>
      <c r="G5" s="580"/>
    </row>
    <row r="6" spans="1:7" ht="12.75">
      <c r="A6" s="580"/>
      <c r="B6" s="580"/>
      <c r="C6" s="580"/>
      <c r="D6" s="580"/>
      <c r="E6" s="580"/>
      <c r="F6" s="580"/>
      <c r="G6" s="580"/>
    </row>
    <row r="7" spans="1:7" ht="12.75" customHeight="1">
      <c r="A7" s="581" t="s">
        <v>235</v>
      </c>
      <c r="B7" s="581"/>
      <c r="C7" s="581"/>
      <c r="D7" s="581"/>
      <c r="E7" s="581"/>
      <c r="F7" s="581"/>
      <c r="G7" s="581"/>
    </row>
    <row r="8" spans="1:7" ht="12.75" customHeight="1">
      <c r="A8" s="584"/>
      <c r="B8" s="584"/>
      <c r="C8" s="584"/>
      <c r="D8" s="584"/>
      <c r="E8" s="584"/>
      <c r="F8" s="584"/>
      <c r="G8" s="584"/>
    </row>
    <row r="9" spans="1:7" ht="12.75" customHeight="1">
      <c r="A9" s="584" t="s">
        <v>236</v>
      </c>
      <c r="B9" s="584"/>
      <c r="C9" s="584"/>
      <c r="D9" s="584"/>
      <c r="E9" s="584"/>
      <c r="F9" s="584"/>
      <c r="G9" s="584"/>
    </row>
    <row r="10" spans="1:7" ht="12.75" customHeight="1">
      <c r="A10" s="585"/>
      <c r="B10" s="585"/>
      <c r="C10" s="585"/>
      <c r="D10" s="585"/>
      <c r="E10" s="585"/>
      <c r="F10" s="585"/>
      <c r="G10" s="585"/>
    </row>
    <row r="11" spans="1:5" ht="12.75" customHeight="1">
      <c r="A11" s="586"/>
      <c r="B11" s="586"/>
      <c r="C11" s="586"/>
      <c r="D11" s="586"/>
      <c r="E11" s="586"/>
    </row>
    <row r="12" spans="1:7" ht="12.75" customHeight="1">
      <c r="A12" s="587" t="s">
        <v>521</v>
      </c>
      <c r="B12" s="587"/>
      <c r="C12" s="587"/>
      <c r="D12" s="587"/>
      <c r="E12" s="587"/>
      <c r="F12" s="587"/>
      <c r="G12" s="587"/>
    </row>
    <row r="13" spans="1:7" ht="12.75" customHeight="1">
      <c r="A13" s="587" t="s">
        <v>850</v>
      </c>
      <c r="B13" s="587"/>
      <c r="C13" s="587"/>
      <c r="D13" s="587"/>
      <c r="E13" s="587"/>
      <c r="F13" s="587"/>
      <c r="G13" s="587"/>
    </row>
    <row r="14" spans="1:7" ht="12.75">
      <c r="A14" s="7"/>
      <c r="B14" s="8"/>
      <c r="C14" s="8"/>
      <c r="D14" s="8"/>
      <c r="E14" s="8"/>
      <c r="F14" s="9"/>
      <c r="G14" s="9"/>
    </row>
    <row r="15" spans="1:7" ht="12.75" customHeight="1">
      <c r="A15" s="584" t="s">
        <v>851</v>
      </c>
      <c r="B15" s="584"/>
      <c r="C15" s="584"/>
      <c r="D15" s="584"/>
      <c r="E15" s="584"/>
      <c r="F15" s="584"/>
      <c r="G15" s="584"/>
    </row>
    <row r="16" spans="1:7" ht="12.75" customHeight="1">
      <c r="A16" s="584" t="s">
        <v>522</v>
      </c>
      <c r="B16" s="584"/>
      <c r="C16" s="584"/>
      <c r="D16" s="584"/>
      <c r="E16" s="584"/>
      <c r="F16" s="584"/>
      <c r="G16" s="584"/>
    </row>
    <row r="17" spans="1:7" ht="12.75" customHeight="1">
      <c r="A17" s="7"/>
      <c r="B17" s="10"/>
      <c r="C17" s="10"/>
      <c r="D17" s="582" t="s">
        <v>523</v>
      </c>
      <c r="E17" s="582"/>
      <c r="F17" s="582"/>
      <c r="G17" s="582"/>
    </row>
    <row r="18" spans="1:7" ht="67.5" customHeight="1">
      <c r="A18" s="11" t="s">
        <v>524</v>
      </c>
      <c r="B18" s="583" t="s">
        <v>525</v>
      </c>
      <c r="C18" s="583"/>
      <c r="D18" s="583"/>
      <c r="E18" s="13" t="s">
        <v>526</v>
      </c>
      <c r="F18" s="12" t="s">
        <v>527</v>
      </c>
      <c r="G18" s="12" t="s">
        <v>528</v>
      </c>
    </row>
    <row r="19" spans="1:7" s="5" customFormat="1" ht="12.75" customHeight="1">
      <c r="A19" s="359" t="s">
        <v>529</v>
      </c>
      <c r="B19" s="360" t="s">
        <v>530</v>
      </c>
      <c r="C19" s="361"/>
      <c r="D19" s="362"/>
      <c r="E19" s="363"/>
      <c r="F19" s="374">
        <f>F20+F26+F37+F38</f>
        <v>3523817</v>
      </c>
      <c r="G19" s="374">
        <f>G20+G26+G37+G38</f>
        <v>3583321</v>
      </c>
    </row>
    <row r="20" spans="1:7" s="5" customFormat="1" ht="12.75" customHeight="1">
      <c r="A20" s="365" t="s">
        <v>531</v>
      </c>
      <c r="B20" s="366" t="s">
        <v>532</v>
      </c>
      <c r="C20" s="367"/>
      <c r="D20" s="368"/>
      <c r="E20" s="363"/>
      <c r="F20" s="364">
        <f>F21+F22+F23+F24+F25</f>
        <v>2201</v>
      </c>
      <c r="G20" s="364">
        <f>G21+G22+G23+G24+G25</f>
        <v>0</v>
      </c>
    </row>
    <row r="21" spans="1:7" s="5" customFormat="1" ht="12.75" customHeight="1">
      <c r="A21" s="20" t="s">
        <v>533</v>
      </c>
      <c r="B21" s="21"/>
      <c r="C21" s="22" t="s">
        <v>534</v>
      </c>
      <c r="D21" s="23"/>
      <c r="E21" s="24"/>
      <c r="F21" s="18"/>
      <c r="G21" s="18"/>
    </row>
    <row r="22" spans="1:7" s="5" customFormat="1" ht="12.75" customHeight="1">
      <c r="A22" s="20" t="s">
        <v>535</v>
      </c>
      <c r="B22" s="21"/>
      <c r="C22" s="22" t="s">
        <v>536</v>
      </c>
      <c r="D22" s="25"/>
      <c r="E22" s="26"/>
      <c r="F22" s="18">
        <v>0</v>
      </c>
      <c r="G22" s="18">
        <v>0</v>
      </c>
    </row>
    <row r="23" spans="1:7" s="5" customFormat="1" ht="12.75" customHeight="1">
      <c r="A23" s="20" t="s">
        <v>537</v>
      </c>
      <c r="B23" s="21"/>
      <c r="C23" s="22" t="s">
        <v>538</v>
      </c>
      <c r="D23" s="25"/>
      <c r="E23" s="26"/>
      <c r="F23" s="18">
        <v>2201</v>
      </c>
      <c r="G23" s="18"/>
    </row>
    <row r="24" spans="1:7" s="5" customFormat="1" ht="12.75" customHeight="1">
      <c r="A24" s="20" t="s">
        <v>539</v>
      </c>
      <c r="B24" s="21"/>
      <c r="C24" s="22" t="s">
        <v>540</v>
      </c>
      <c r="D24" s="25"/>
      <c r="E24" s="27"/>
      <c r="F24" s="18"/>
      <c r="G24" s="18"/>
    </row>
    <row r="25" spans="1:7" s="5" customFormat="1" ht="12.75" customHeight="1">
      <c r="A25" s="28" t="s">
        <v>541</v>
      </c>
      <c r="B25" s="21"/>
      <c r="C25" s="29" t="s">
        <v>542</v>
      </c>
      <c r="D25" s="23"/>
      <c r="E25" s="27"/>
      <c r="F25" s="18"/>
      <c r="G25" s="18"/>
    </row>
    <row r="26" spans="1:7" s="5" customFormat="1" ht="12.75" customHeight="1">
      <c r="A26" s="369" t="s">
        <v>543</v>
      </c>
      <c r="B26" s="370" t="s">
        <v>544</v>
      </c>
      <c r="C26" s="371"/>
      <c r="D26" s="372"/>
      <c r="E26" s="373" t="s">
        <v>63</v>
      </c>
      <c r="F26" s="364">
        <f>F27+F28+F29+F30+F31+F32+F33+F34+F35+F36</f>
        <v>3521616</v>
      </c>
      <c r="G26" s="364">
        <f>G27+G28+G29+G30+G31+G32+G33+G34+G35+G36</f>
        <v>3583321</v>
      </c>
    </row>
    <row r="27" spans="1:7" s="5" customFormat="1" ht="12.75" customHeight="1">
      <c r="A27" s="20" t="s">
        <v>545</v>
      </c>
      <c r="B27" s="21"/>
      <c r="C27" s="22" t="s">
        <v>546</v>
      </c>
      <c r="D27" s="25"/>
      <c r="E27" s="26"/>
      <c r="F27" s="18"/>
      <c r="G27" s="18"/>
    </row>
    <row r="28" spans="1:7" s="5" customFormat="1" ht="12.75" customHeight="1">
      <c r="A28" s="20" t="s">
        <v>547</v>
      </c>
      <c r="B28" s="21"/>
      <c r="C28" s="22" t="s">
        <v>548</v>
      </c>
      <c r="D28" s="25"/>
      <c r="E28" s="26"/>
      <c r="F28" s="18">
        <v>3368237</v>
      </c>
      <c r="G28" s="18">
        <v>3429144</v>
      </c>
    </row>
    <row r="29" spans="1:7" s="5" customFormat="1" ht="12.75" customHeight="1">
      <c r="A29" s="20" t="s">
        <v>549</v>
      </c>
      <c r="B29" s="21"/>
      <c r="C29" s="22" t="s">
        <v>550</v>
      </c>
      <c r="D29" s="25"/>
      <c r="E29" s="26"/>
      <c r="F29" s="18">
        <v>16171</v>
      </c>
      <c r="G29" s="18"/>
    </row>
    <row r="30" spans="1:7" s="5" customFormat="1" ht="12.75" customHeight="1">
      <c r="A30" s="20" t="s">
        <v>551</v>
      </c>
      <c r="B30" s="21"/>
      <c r="C30" s="22" t="s">
        <v>552</v>
      </c>
      <c r="D30" s="25"/>
      <c r="E30" s="26"/>
      <c r="F30" s="18"/>
      <c r="G30" s="18"/>
    </row>
    <row r="31" spans="1:7" s="5" customFormat="1" ht="12.75" customHeight="1">
      <c r="A31" s="20" t="s">
        <v>553</v>
      </c>
      <c r="B31" s="21"/>
      <c r="C31" s="22" t="s">
        <v>554</v>
      </c>
      <c r="D31" s="25"/>
      <c r="E31" s="26"/>
      <c r="F31" s="18">
        <v>75370</v>
      </c>
      <c r="G31" s="18">
        <v>89617</v>
      </c>
    </row>
    <row r="32" spans="1:7" s="5" customFormat="1" ht="12.75" customHeight="1">
      <c r="A32" s="20" t="s">
        <v>555</v>
      </c>
      <c r="B32" s="21"/>
      <c r="C32" s="22" t="s">
        <v>556</v>
      </c>
      <c r="D32" s="25"/>
      <c r="E32" s="26"/>
      <c r="F32" s="18"/>
      <c r="G32" s="18"/>
    </row>
    <row r="33" spans="1:7" s="5" customFormat="1" ht="12.75" customHeight="1">
      <c r="A33" s="20" t="s">
        <v>557</v>
      </c>
      <c r="B33" s="21"/>
      <c r="C33" s="22" t="s">
        <v>558</v>
      </c>
      <c r="D33" s="25"/>
      <c r="E33" s="26"/>
      <c r="F33" s="18"/>
      <c r="G33" s="18"/>
    </row>
    <row r="34" spans="1:7" s="5" customFormat="1" ht="12.75" customHeight="1">
      <c r="A34" s="20" t="s">
        <v>559</v>
      </c>
      <c r="B34" s="21"/>
      <c r="C34" s="22" t="s">
        <v>560</v>
      </c>
      <c r="D34" s="25"/>
      <c r="E34" s="26"/>
      <c r="F34" s="18">
        <v>2450</v>
      </c>
      <c r="G34" s="18">
        <v>5346</v>
      </c>
    </row>
    <row r="35" spans="1:7" s="5" customFormat="1" ht="12.75" customHeight="1">
      <c r="A35" s="20" t="s">
        <v>561</v>
      </c>
      <c r="B35" s="34"/>
      <c r="C35" s="35" t="s">
        <v>562</v>
      </c>
      <c r="D35" s="36"/>
      <c r="E35" s="26"/>
      <c r="F35" s="18">
        <v>59388</v>
      </c>
      <c r="G35" s="18">
        <v>59214</v>
      </c>
    </row>
    <row r="36" spans="1:7" s="5" customFormat="1" ht="12.75" customHeight="1">
      <c r="A36" s="20" t="s">
        <v>563</v>
      </c>
      <c r="B36" s="21"/>
      <c r="C36" s="22" t="s">
        <v>564</v>
      </c>
      <c r="D36" s="25"/>
      <c r="E36" s="27"/>
      <c r="F36" s="18"/>
      <c r="G36" s="18"/>
    </row>
    <row r="37" spans="1:7" s="5" customFormat="1" ht="12.75" customHeight="1">
      <c r="A37" s="19" t="s">
        <v>565</v>
      </c>
      <c r="B37" s="37" t="s">
        <v>566</v>
      </c>
      <c r="C37" s="37"/>
      <c r="D37" s="27"/>
      <c r="E37" s="27"/>
      <c r="F37" s="18"/>
      <c r="G37" s="18"/>
    </row>
    <row r="38" spans="1:7" s="5" customFormat="1" ht="12.75" customHeight="1">
      <c r="A38" s="19" t="s">
        <v>567</v>
      </c>
      <c r="B38" s="37" t="s">
        <v>568</v>
      </c>
      <c r="C38" s="37"/>
      <c r="D38" s="27"/>
      <c r="E38" s="26"/>
      <c r="F38" s="18"/>
      <c r="G38" s="18"/>
    </row>
    <row r="39" spans="1:7" s="5" customFormat="1" ht="12.75" customHeight="1">
      <c r="A39" s="12" t="s">
        <v>569</v>
      </c>
      <c r="B39" s="14" t="s">
        <v>570</v>
      </c>
      <c r="C39" s="15"/>
      <c r="D39" s="16"/>
      <c r="E39" s="26"/>
      <c r="F39" s="375"/>
      <c r="G39" s="375"/>
    </row>
    <row r="40" spans="1:7" s="5" customFormat="1" ht="12.75" customHeight="1">
      <c r="A40" s="376" t="s">
        <v>571</v>
      </c>
      <c r="B40" s="377" t="s">
        <v>572</v>
      </c>
      <c r="C40" s="378"/>
      <c r="D40" s="379"/>
      <c r="E40" s="373"/>
      <c r="F40" s="374">
        <f>F41+F47++F48+F55+F56</f>
        <v>199471</v>
      </c>
      <c r="G40" s="374">
        <f>G41+G47++G48+G55+G56</f>
        <v>230902</v>
      </c>
    </row>
    <row r="41" spans="1:7" s="5" customFormat="1" ht="12.75" customHeight="1">
      <c r="A41" s="380" t="s">
        <v>531</v>
      </c>
      <c r="B41" s="381" t="s">
        <v>573</v>
      </c>
      <c r="C41" s="382"/>
      <c r="D41" s="383"/>
      <c r="E41" s="373" t="s">
        <v>64</v>
      </c>
      <c r="F41" s="364">
        <f>F42+F43+F44+F45+F46</f>
        <v>261</v>
      </c>
      <c r="G41" s="364">
        <f>G42+G43+G44+G45+G46</f>
        <v>382</v>
      </c>
    </row>
    <row r="42" spans="1:7" s="5" customFormat="1" ht="12.75" customHeight="1">
      <c r="A42" s="41" t="s">
        <v>533</v>
      </c>
      <c r="B42" s="34"/>
      <c r="C42" s="35" t="s">
        <v>574</v>
      </c>
      <c r="D42" s="36"/>
      <c r="E42" s="26"/>
      <c r="F42" s="18"/>
      <c r="G42" s="18"/>
    </row>
    <row r="43" spans="1:7" s="5" customFormat="1" ht="12.75" customHeight="1">
      <c r="A43" s="41" t="s">
        <v>535</v>
      </c>
      <c r="B43" s="34"/>
      <c r="C43" s="35" t="s">
        <v>575</v>
      </c>
      <c r="D43" s="36"/>
      <c r="E43" s="26"/>
      <c r="F43" s="18">
        <v>261</v>
      </c>
      <c r="G43" s="18">
        <v>382</v>
      </c>
    </row>
    <row r="44" spans="1:7" s="5" customFormat="1" ht="12.75">
      <c r="A44" s="41" t="s">
        <v>537</v>
      </c>
      <c r="B44" s="34"/>
      <c r="C44" s="35" t="s">
        <v>576</v>
      </c>
      <c r="D44" s="36"/>
      <c r="E44" s="26"/>
      <c r="F44" s="18"/>
      <c r="G44" s="18"/>
    </row>
    <row r="45" spans="1:7" s="5" customFormat="1" ht="12.75">
      <c r="A45" s="41" t="s">
        <v>539</v>
      </c>
      <c r="B45" s="34"/>
      <c r="C45" s="35" t="s">
        <v>577</v>
      </c>
      <c r="D45" s="36"/>
      <c r="E45" s="26"/>
      <c r="F45" s="18"/>
      <c r="G45" s="18"/>
    </row>
    <row r="46" spans="1:7" s="5" customFormat="1" ht="12.75" customHeight="1">
      <c r="A46" s="41" t="s">
        <v>541</v>
      </c>
      <c r="B46" s="38"/>
      <c r="C46" s="588" t="s">
        <v>578</v>
      </c>
      <c r="D46" s="588"/>
      <c r="E46" s="26"/>
      <c r="F46" s="18"/>
      <c r="G46" s="18"/>
    </row>
    <row r="47" spans="1:7" s="5" customFormat="1" ht="12.75" customHeight="1">
      <c r="A47" s="39" t="s">
        <v>543</v>
      </c>
      <c r="B47" s="43" t="s">
        <v>579</v>
      </c>
      <c r="C47" s="44"/>
      <c r="D47" s="45"/>
      <c r="E47" s="27"/>
      <c r="F47" s="18"/>
      <c r="G47" s="18"/>
    </row>
    <row r="48" spans="1:7" s="5" customFormat="1" ht="12.75" customHeight="1">
      <c r="A48" s="380" t="s">
        <v>565</v>
      </c>
      <c r="B48" s="381" t="s">
        <v>580</v>
      </c>
      <c r="C48" s="382"/>
      <c r="D48" s="383"/>
      <c r="E48" s="373" t="s">
        <v>65</v>
      </c>
      <c r="F48" s="364">
        <f>F49+F50+F51+F52+F53+F54</f>
        <v>196569</v>
      </c>
      <c r="G48" s="364">
        <f>G49+G50+G51+G52+G53+G54</f>
        <v>228736</v>
      </c>
    </row>
    <row r="49" spans="1:7" s="5" customFormat="1" ht="12.75" customHeight="1">
      <c r="A49" s="41" t="s">
        <v>581</v>
      </c>
      <c r="B49" s="40"/>
      <c r="C49" s="46" t="s">
        <v>582</v>
      </c>
      <c r="D49" s="47"/>
      <c r="E49" s="27"/>
      <c r="F49" s="18"/>
      <c r="G49" s="18"/>
    </row>
    <row r="50" spans="1:7" s="5" customFormat="1" ht="12.75" customHeight="1">
      <c r="A50" s="48" t="s">
        <v>583</v>
      </c>
      <c r="B50" s="34"/>
      <c r="C50" s="35" t="s">
        <v>584</v>
      </c>
      <c r="D50" s="49"/>
      <c r="E50" s="50"/>
      <c r="F50" s="51"/>
      <c r="G50" s="51"/>
    </row>
    <row r="51" spans="1:7" s="5" customFormat="1" ht="12.75" customHeight="1">
      <c r="A51" s="41" t="s">
        <v>585</v>
      </c>
      <c r="B51" s="34"/>
      <c r="C51" s="35" t="s">
        <v>586</v>
      </c>
      <c r="D51" s="36"/>
      <c r="E51" s="27"/>
      <c r="F51" s="18"/>
      <c r="G51" s="18"/>
    </row>
    <row r="52" spans="1:7" s="5" customFormat="1" ht="12.75" customHeight="1">
      <c r="A52" s="41" t="s">
        <v>587</v>
      </c>
      <c r="B52" s="34"/>
      <c r="C52" s="588" t="s">
        <v>588</v>
      </c>
      <c r="D52" s="588"/>
      <c r="E52" s="27"/>
      <c r="F52" s="18">
        <v>748</v>
      </c>
      <c r="G52" s="18"/>
    </row>
    <row r="53" spans="1:7" s="5" customFormat="1" ht="12.75" customHeight="1">
      <c r="A53" s="41" t="s">
        <v>589</v>
      </c>
      <c r="B53" s="34"/>
      <c r="C53" s="35" t="s">
        <v>590</v>
      </c>
      <c r="D53" s="36"/>
      <c r="E53" s="27"/>
      <c r="F53" s="18">
        <v>195817</v>
      </c>
      <c r="G53" s="18">
        <v>228596</v>
      </c>
    </row>
    <row r="54" spans="1:8" s="5" customFormat="1" ht="12.75" customHeight="1">
      <c r="A54" s="41" t="s">
        <v>591</v>
      </c>
      <c r="B54" s="34"/>
      <c r="C54" s="35" t="s">
        <v>592</v>
      </c>
      <c r="D54" s="36"/>
      <c r="E54" s="27"/>
      <c r="F54" s="18">
        <v>4</v>
      </c>
      <c r="G54" s="18">
        <v>140</v>
      </c>
      <c r="H54" s="573"/>
    </row>
    <row r="55" spans="1:7" s="5" customFormat="1" ht="12.75" customHeight="1">
      <c r="A55" s="39" t="s">
        <v>567</v>
      </c>
      <c r="B55" s="52" t="s">
        <v>593</v>
      </c>
      <c r="C55" s="52"/>
      <c r="D55" s="53"/>
      <c r="E55" s="27"/>
      <c r="F55" s="18"/>
      <c r="G55" s="18"/>
    </row>
    <row r="56" spans="1:7" s="5" customFormat="1" ht="12.75" customHeight="1">
      <c r="A56" s="39" t="s">
        <v>594</v>
      </c>
      <c r="B56" s="52" t="s">
        <v>595</v>
      </c>
      <c r="C56" s="52"/>
      <c r="D56" s="53"/>
      <c r="E56" s="27" t="s">
        <v>66</v>
      </c>
      <c r="F56" s="18">
        <v>2641</v>
      </c>
      <c r="G56" s="18">
        <v>1784</v>
      </c>
    </row>
    <row r="57" spans="1:7" s="5" customFormat="1" ht="12.75" customHeight="1">
      <c r="A57" s="384"/>
      <c r="B57" s="385" t="s">
        <v>596</v>
      </c>
      <c r="C57" s="386"/>
      <c r="D57" s="387"/>
      <c r="E57" s="388"/>
      <c r="F57" s="389">
        <f>F19+F39+F40</f>
        <v>3723288</v>
      </c>
      <c r="G57" s="389">
        <f>G19+G39+G40</f>
        <v>3814223</v>
      </c>
    </row>
    <row r="58" spans="1:7" s="5" customFormat="1" ht="12.75" customHeight="1">
      <c r="A58" s="390" t="s">
        <v>597</v>
      </c>
      <c r="B58" s="391" t="s">
        <v>598</v>
      </c>
      <c r="C58" s="391"/>
      <c r="D58" s="392"/>
      <c r="E58" s="393" t="s">
        <v>67</v>
      </c>
      <c r="F58" s="394">
        <f>F59+F60+F61+F62</f>
        <v>3506146</v>
      </c>
      <c r="G58" s="394">
        <f>G59+G60+G61+G62</f>
        <v>3571784</v>
      </c>
    </row>
    <row r="59" spans="1:7" s="5" customFormat="1" ht="12.75" customHeight="1">
      <c r="A59" s="19" t="s">
        <v>531</v>
      </c>
      <c r="B59" s="37" t="s">
        <v>599</v>
      </c>
      <c r="C59" s="37"/>
      <c r="D59" s="27"/>
      <c r="E59" s="27"/>
      <c r="F59" s="18">
        <v>107754</v>
      </c>
      <c r="G59" s="18">
        <v>109254</v>
      </c>
    </row>
    <row r="60" spans="1:7" s="5" customFormat="1" ht="12.75" customHeight="1">
      <c r="A60" s="30" t="s">
        <v>543</v>
      </c>
      <c r="B60" s="31" t="s">
        <v>600</v>
      </c>
      <c r="C60" s="32"/>
      <c r="D60" s="33"/>
      <c r="E60" s="54"/>
      <c r="F60" s="55">
        <v>3387516</v>
      </c>
      <c r="G60" s="55">
        <v>3453642</v>
      </c>
    </row>
    <row r="61" spans="1:7" s="5" customFormat="1" ht="12.75" customHeight="1">
      <c r="A61" s="19" t="s">
        <v>565</v>
      </c>
      <c r="B61" s="589" t="s">
        <v>601</v>
      </c>
      <c r="C61" s="589"/>
      <c r="D61" s="589"/>
      <c r="E61" s="27"/>
      <c r="F61" s="18"/>
      <c r="G61" s="18"/>
    </row>
    <row r="62" spans="1:7" s="5" customFormat="1" ht="12.75" customHeight="1">
      <c r="A62" s="19" t="s">
        <v>602</v>
      </c>
      <c r="B62" s="37" t="s">
        <v>603</v>
      </c>
      <c r="C62" s="21"/>
      <c r="D62" s="17"/>
      <c r="E62" s="27"/>
      <c r="F62" s="18">
        <v>10876</v>
      </c>
      <c r="G62" s="18">
        <v>8888</v>
      </c>
    </row>
    <row r="63" spans="1:7" s="5" customFormat="1" ht="12.75" customHeight="1">
      <c r="A63" s="359" t="s">
        <v>604</v>
      </c>
      <c r="B63" s="360" t="s">
        <v>605</v>
      </c>
      <c r="C63" s="361"/>
      <c r="D63" s="362"/>
      <c r="E63" s="373"/>
      <c r="F63" s="374">
        <f>F64+F68</f>
        <v>194952</v>
      </c>
      <c r="G63" s="374">
        <f>G64+G68</f>
        <v>219067</v>
      </c>
    </row>
    <row r="64" spans="1:7" s="5" customFormat="1" ht="12.75" customHeight="1">
      <c r="A64" s="365" t="s">
        <v>531</v>
      </c>
      <c r="B64" s="366" t="s">
        <v>606</v>
      </c>
      <c r="C64" s="395"/>
      <c r="D64" s="396"/>
      <c r="E64" s="373"/>
      <c r="F64" s="364">
        <f>F65+F66+F67</f>
        <v>0</v>
      </c>
      <c r="G64" s="364">
        <f>G65+G66+G67</f>
        <v>0</v>
      </c>
    </row>
    <row r="65" spans="1:7" s="5" customFormat="1" ht="12.75">
      <c r="A65" s="20" t="s">
        <v>533</v>
      </c>
      <c r="B65" s="56"/>
      <c r="C65" s="22" t="s">
        <v>607</v>
      </c>
      <c r="D65" s="57"/>
      <c r="E65" s="27"/>
      <c r="F65" s="18"/>
      <c r="G65" s="18"/>
    </row>
    <row r="66" spans="1:7" s="5" customFormat="1" ht="12.75" customHeight="1">
      <c r="A66" s="20" t="s">
        <v>535</v>
      </c>
      <c r="B66" s="21"/>
      <c r="C66" s="22" t="s">
        <v>608</v>
      </c>
      <c r="D66" s="25"/>
      <c r="E66" s="27"/>
      <c r="F66" s="18"/>
      <c r="G66" s="18"/>
    </row>
    <row r="67" spans="1:7" s="5" customFormat="1" ht="12.75" customHeight="1">
      <c r="A67" s="20" t="s">
        <v>609</v>
      </c>
      <c r="B67" s="21"/>
      <c r="C67" s="22" t="s">
        <v>610</v>
      </c>
      <c r="D67" s="25"/>
      <c r="E67" s="26"/>
      <c r="F67" s="18"/>
      <c r="G67" s="18"/>
    </row>
    <row r="68" spans="1:7" s="58" customFormat="1" ht="12.75" customHeight="1">
      <c r="A68" s="380" t="s">
        <v>543</v>
      </c>
      <c r="B68" s="397" t="s">
        <v>611</v>
      </c>
      <c r="C68" s="398"/>
      <c r="D68" s="399"/>
      <c r="E68" s="400"/>
      <c r="F68" s="401">
        <f>F69+F70+F71+F72+F73+F74+F77+F78+F79+F80+F81+F82</f>
        <v>194952</v>
      </c>
      <c r="G68" s="401">
        <f>G69+G70+G71+G72+G73+G74+G77+G78+G79+G80+G81+G82</f>
        <v>219067</v>
      </c>
    </row>
    <row r="69" spans="1:7" s="5" customFormat="1" ht="12.75" customHeight="1">
      <c r="A69" s="20" t="s">
        <v>545</v>
      </c>
      <c r="B69" s="21"/>
      <c r="C69" s="22" t="s">
        <v>612</v>
      </c>
      <c r="D69" s="23"/>
      <c r="E69" s="27"/>
      <c r="F69" s="18"/>
      <c r="G69" s="18"/>
    </row>
    <row r="70" spans="1:7" s="5" customFormat="1" ht="12.75" customHeight="1">
      <c r="A70" s="20" t="s">
        <v>547</v>
      </c>
      <c r="B70" s="56"/>
      <c r="C70" s="22" t="s">
        <v>613</v>
      </c>
      <c r="D70" s="57"/>
      <c r="E70" s="27"/>
      <c r="F70" s="18"/>
      <c r="G70" s="18"/>
    </row>
    <row r="71" spans="1:7" s="5" customFormat="1" ht="12.75">
      <c r="A71" s="20" t="s">
        <v>549</v>
      </c>
      <c r="B71" s="56"/>
      <c r="C71" s="22" t="s">
        <v>614</v>
      </c>
      <c r="D71" s="57"/>
      <c r="E71" s="27"/>
      <c r="F71" s="18"/>
      <c r="G71" s="18"/>
    </row>
    <row r="72" spans="1:7" s="5" customFormat="1" ht="12.75">
      <c r="A72" s="59" t="s">
        <v>551</v>
      </c>
      <c r="B72" s="40"/>
      <c r="C72" s="60" t="s">
        <v>615</v>
      </c>
      <c r="D72" s="47"/>
      <c r="E72" s="27"/>
      <c r="F72" s="18"/>
      <c r="G72" s="18"/>
    </row>
    <row r="73" spans="1:7" s="5" customFormat="1" ht="12.75">
      <c r="A73" s="19" t="s">
        <v>553</v>
      </c>
      <c r="B73" s="29"/>
      <c r="C73" s="29" t="s">
        <v>616</v>
      </c>
      <c r="D73" s="23"/>
      <c r="E73" s="23"/>
      <c r="F73" s="18"/>
      <c r="G73" s="18"/>
    </row>
    <row r="74" spans="1:7" s="5" customFormat="1" ht="12.75" customHeight="1">
      <c r="A74" s="402" t="s">
        <v>555</v>
      </c>
      <c r="B74" s="398"/>
      <c r="C74" s="403" t="s">
        <v>617</v>
      </c>
      <c r="D74" s="404"/>
      <c r="E74" s="373"/>
      <c r="F74" s="364">
        <f>F75+F76</f>
        <v>0</v>
      </c>
      <c r="G74" s="364">
        <f>G75+G76</f>
        <v>0</v>
      </c>
    </row>
    <row r="75" spans="1:7" s="5" customFormat="1" ht="12.75" customHeight="1">
      <c r="A75" s="41" t="s">
        <v>618</v>
      </c>
      <c r="B75" s="34"/>
      <c r="C75" s="49"/>
      <c r="D75" s="36" t="s">
        <v>619</v>
      </c>
      <c r="E75" s="27"/>
      <c r="F75" s="18"/>
      <c r="G75" s="18"/>
    </row>
    <row r="76" spans="1:7" s="5" customFormat="1" ht="12.75" customHeight="1">
      <c r="A76" s="41" t="s">
        <v>620</v>
      </c>
      <c r="B76" s="34"/>
      <c r="C76" s="49"/>
      <c r="D76" s="36" t="s">
        <v>621</v>
      </c>
      <c r="E76" s="26"/>
      <c r="F76" s="18"/>
      <c r="G76" s="18"/>
    </row>
    <row r="77" spans="1:7" s="5" customFormat="1" ht="12.75" customHeight="1">
      <c r="A77" s="41" t="s">
        <v>557</v>
      </c>
      <c r="B77" s="44"/>
      <c r="C77" s="61" t="s">
        <v>622</v>
      </c>
      <c r="D77" s="62"/>
      <c r="E77" s="26"/>
      <c r="F77" s="18"/>
      <c r="G77" s="18"/>
    </row>
    <row r="78" spans="1:7" s="5" customFormat="1" ht="12.75" customHeight="1">
      <c r="A78" s="41" t="s">
        <v>559</v>
      </c>
      <c r="B78" s="63"/>
      <c r="C78" s="35" t="s">
        <v>623</v>
      </c>
      <c r="D78" s="64"/>
      <c r="E78" s="27"/>
      <c r="F78" s="18"/>
      <c r="G78" s="18"/>
    </row>
    <row r="79" spans="1:7" s="5" customFormat="1" ht="12.75" customHeight="1">
      <c r="A79" s="41" t="s">
        <v>561</v>
      </c>
      <c r="B79" s="21"/>
      <c r="C79" s="22" t="s">
        <v>624</v>
      </c>
      <c r="D79" s="25"/>
      <c r="E79" s="27" t="s">
        <v>68</v>
      </c>
      <c r="F79" s="18">
        <v>47571</v>
      </c>
      <c r="G79" s="18">
        <v>70946</v>
      </c>
    </row>
    <row r="80" spans="1:8" s="5" customFormat="1" ht="12.75" customHeight="1">
      <c r="A80" s="41" t="s">
        <v>563</v>
      </c>
      <c r="B80" s="21"/>
      <c r="C80" s="22" t="s">
        <v>625</v>
      </c>
      <c r="D80" s="25"/>
      <c r="E80" s="27"/>
      <c r="F80" s="18">
        <v>22832</v>
      </c>
      <c r="G80" s="18">
        <v>49624</v>
      </c>
      <c r="H80" s="573"/>
    </row>
    <row r="81" spans="1:8" s="5" customFormat="1" ht="12.75" customHeight="1">
      <c r="A81" s="20" t="s">
        <v>626</v>
      </c>
      <c r="B81" s="34"/>
      <c r="C81" s="35" t="s">
        <v>627</v>
      </c>
      <c r="D81" s="36"/>
      <c r="E81" s="27" t="s">
        <v>68</v>
      </c>
      <c r="F81" s="18">
        <v>124549</v>
      </c>
      <c r="G81" s="18">
        <v>98497</v>
      </c>
      <c r="H81" s="573"/>
    </row>
    <row r="82" spans="1:7" s="5" customFormat="1" ht="12.75" customHeight="1">
      <c r="A82" s="20" t="s">
        <v>628</v>
      </c>
      <c r="B82" s="21"/>
      <c r="C82" s="22" t="s">
        <v>629</v>
      </c>
      <c r="D82" s="25"/>
      <c r="E82" s="26"/>
      <c r="F82" s="18"/>
      <c r="G82" s="18"/>
    </row>
    <row r="83" spans="1:7" s="5" customFormat="1" ht="12.75" customHeight="1">
      <c r="A83" s="359" t="s">
        <v>630</v>
      </c>
      <c r="B83" s="391" t="s">
        <v>631</v>
      </c>
      <c r="C83" s="406"/>
      <c r="D83" s="407"/>
      <c r="E83" s="577" t="s">
        <v>69</v>
      </c>
      <c r="F83" s="374">
        <f>F84+F85+F88+F89</f>
        <v>22190</v>
      </c>
      <c r="G83" s="374">
        <f>G84+G85+G88+G89</f>
        <v>23372</v>
      </c>
    </row>
    <row r="84" spans="1:7" s="5" customFormat="1" ht="12.75" customHeight="1">
      <c r="A84" s="19" t="s">
        <v>531</v>
      </c>
      <c r="B84" s="37" t="s">
        <v>632</v>
      </c>
      <c r="C84" s="21"/>
      <c r="D84" s="17"/>
      <c r="E84" s="26"/>
      <c r="F84" s="18"/>
      <c r="G84" s="18"/>
    </row>
    <row r="85" spans="1:7" s="5" customFormat="1" ht="12.75" customHeight="1">
      <c r="A85" s="365" t="s">
        <v>543</v>
      </c>
      <c r="B85" s="366" t="s">
        <v>633</v>
      </c>
      <c r="C85" s="395"/>
      <c r="D85" s="396"/>
      <c r="E85" s="373"/>
      <c r="F85" s="364">
        <f>F86+F87</f>
        <v>0</v>
      </c>
      <c r="G85" s="364">
        <f>G86+G87</f>
        <v>0</v>
      </c>
    </row>
    <row r="86" spans="1:7" s="5" customFormat="1" ht="12.75" customHeight="1">
      <c r="A86" s="20" t="s">
        <v>545</v>
      </c>
      <c r="B86" s="21"/>
      <c r="C86" s="22" t="s">
        <v>634</v>
      </c>
      <c r="D86" s="25"/>
      <c r="E86" s="27"/>
      <c r="F86" s="18"/>
      <c r="G86" s="18"/>
    </row>
    <row r="87" spans="1:7" s="5" customFormat="1" ht="12.75" customHeight="1">
      <c r="A87" s="20" t="s">
        <v>547</v>
      </c>
      <c r="B87" s="21"/>
      <c r="C87" s="22" t="s">
        <v>635</v>
      </c>
      <c r="D87" s="25"/>
      <c r="E87" s="27"/>
      <c r="F87" s="18"/>
      <c r="G87" s="18"/>
    </row>
    <row r="88" spans="1:7" s="5" customFormat="1" ht="12.75" customHeight="1">
      <c r="A88" s="39" t="s">
        <v>565</v>
      </c>
      <c r="B88" s="49" t="s">
        <v>636</v>
      </c>
      <c r="C88" s="49"/>
      <c r="D88" s="42"/>
      <c r="E88" s="27"/>
      <c r="F88" s="18"/>
      <c r="G88" s="18"/>
    </row>
    <row r="89" spans="1:7" s="5" customFormat="1" ht="12.75" customHeight="1">
      <c r="A89" s="369" t="s">
        <v>567</v>
      </c>
      <c r="B89" s="370" t="s">
        <v>637</v>
      </c>
      <c r="C89" s="371"/>
      <c r="D89" s="372"/>
      <c r="E89" s="373"/>
      <c r="F89" s="364">
        <f>F90+F91</f>
        <v>22190</v>
      </c>
      <c r="G89" s="364">
        <f>G90+G91</f>
        <v>23372</v>
      </c>
    </row>
    <row r="90" spans="1:7" s="5" customFormat="1" ht="12.75" customHeight="1">
      <c r="A90" s="416" t="s">
        <v>638</v>
      </c>
      <c r="B90" s="361"/>
      <c r="C90" s="417" t="s">
        <v>639</v>
      </c>
      <c r="D90" s="418"/>
      <c r="E90" s="408"/>
      <c r="F90" s="364">
        <v>-1182</v>
      </c>
      <c r="G90" s="364">
        <v>731</v>
      </c>
    </row>
    <row r="91" spans="1:7" s="5" customFormat="1" ht="12.75" customHeight="1">
      <c r="A91" s="416" t="s">
        <v>640</v>
      </c>
      <c r="B91" s="361"/>
      <c r="C91" s="417" t="s">
        <v>641</v>
      </c>
      <c r="D91" s="418"/>
      <c r="E91" s="408"/>
      <c r="F91" s="364">
        <v>23372</v>
      </c>
      <c r="G91" s="364">
        <v>22641</v>
      </c>
    </row>
    <row r="92" spans="1:7" s="5" customFormat="1" ht="12.75" customHeight="1">
      <c r="A92" s="12" t="s">
        <v>642</v>
      </c>
      <c r="B92" s="65" t="s">
        <v>643</v>
      </c>
      <c r="C92" s="66"/>
      <c r="D92" s="66"/>
      <c r="E92" s="26"/>
      <c r="F92" s="375"/>
      <c r="G92" s="375"/>
    </row>
    <row r="93" spans="1:7" s="5" customFormat="1" ht="25.5" customHeight="1">
      <c r="A93" s="359"/>
      <c r="B93" s="590" t="s">
        <v>644</v>
      </c>
      <c r="C93" s="590"/>
      <c r="D93" s="590"/>
      <c r="E93" s="405"/>
      <c r="F93" s="374">
        <v>3723288</v>
      </c>
      <c r="G93" s="374">
        <f>IF(G58+G63+G83+G92=G57,G58+G63+G83+G92,0)</f>
        <v>3814223</v>
      </c>
    </row>
    <row r="94" spans="1:7" s="5" customFormat="1" ht="12.75">
      <c r="A94" s="67"/>
      <c r="B94" s="68"/>
      <c r="C94" s="68"/>
      <c r="D94" s="68"/>
      <c r="E94" s="68"/>
      <c r="F94" s="2"/>
      <c r="G94" s="2"/>
    </row>
    <row r="95" spans="1:7" s="5" customFormat="1" ht="12.75" customHeight="1">
      <c r="A95" s="593"/>
      <c r="B95" s="594"/>
      <c r="C95" s="594"/>
      <c r="D95" s="576" t="s">
        <v>233</v>
      </c>
      <c r="E95" s="570"/>
      <c r="F95" s="591" t="s">
        <v>234</v>
      </c>
      <c r="G95" s="592"/>
    </row>
    <row r="96" spans="1:7" s="5" customFormat="1" ht="12.75" customHeight="1">
      <c r="A96" s="584" t="s">
        <v>429</v>
      </c>
      <c r="B96" s="584"/>
      <c r="C96" s="584"/>
      <c r="D96" s="584"/>
      <c r="E96" s="584"/>
      <c r="F96" s="584" t="s">
        <v>645</v>
      </c>
      <c r="G96" s="584"/>
    </row>
    <row r="97" spans="1:7" s="5" customFormat="1" ht="12.75">
      <c r="A97" s="69"/>
      <c r="B97" s="69"/>
      <c r="C97" s="69"/>
      <c r="D97" s="69"/>
      <c r="E97" s="6"/>
      <c r="F97" s="10"/>
      <c r="G97" s="10"/>
    </row>
    <row r="98" s="5" customFormat="1" ht="12.75">
      <c r="E98" s="2"/>
    </row>
    <row r="99" spans="4:6" s="5" customFormat="1" ht="25.5">
      <c r="D99" s="5" t="s">
        <v>317</v>
      </c>
      <c r="E99" s="2"/>
      <c r="F99" s="5" t="s">
        <v>318</v>
      </c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</sheetData>
  <sheetProtection/>
  <mergeCells count="22">
    <mergeCell ref="A96:E96"/>
    <mergeCell ref="F96:G96"/>
    <mergeCell ref="B61:D61"/>
    <mergeCell ref="B93:D93"/>
    <mergeCell ref="F95:G95"/>
    <mergeCell ref="A95:C95"/>
    <mergeCell ref="A12:G12"/>
    <mergeCell ref="A13:G13"/>
    <mergeCell ref="A15:G15"/>
    <mergeCell ref="A16:G16"/>
    <mergeCell ref="C46:D46"/>
    <mergeCell ref="C52:D52"/>
    <mergeCell ref="E2:G2"/>
    <mergeCell ref="E3:G3"/>
    <mergeCell ref="A5:G6"/>
    <mergeCell ref="A7:G7"/>
    <mergeCell ref="D17:G17"/>
    <mergeCell ref="B18:D18"/>
    <mergeCell ref="A8:G8"/>
    <mergeCell ref="A9:G9"/>
    <mergeCell ref="A10:G10"/>
    <mergeCell ref="A11:E11"/>
  </mergeCells>
  <printOptions/>
  <pageMargins left="0.35433070866141736" right="0.75" top="0.6692913385826772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D19" sqref="D19:E19"/>
    </sheetView>
  </sheetViews>
  <sheetFormatPr defaultColWidth="9.140625" defaultRowHeight="12.75"/>
  <cols>
    <col min="1" max="1" width="4.57421875" style="250" customWidth="1"/>
    <col min="2" max="2" width="1.8515625" style="250" customWidth="1"/>
    <col min="3" max="3" width="64.140625" style="250" customWidth="1"/>
    <col min="4" max="4" width="14.421875" style="250" customWidth="1"/>
    <col min="5" max="5" width="14.8515625" style="250" customWidth="1"/>
    <col min="6" max="16384" width="9.140625" style="250" customWidth="1"/>
  </cols>
  <sheetData>
    <row r="1" spans="3:5" ht="12.75">
      <c r="C1" s="680"/>
      <c r="D1" s="680"/>
      <c r="E1" s="680"/>
    </row>
    <row r="2" spans="1:5" ht="14.25">
      <c r="A2" s="251"/>
      <c r="B2" s="251"/>
      <c r="C2" s="252" t="s">
        <v>263</v>
      </c>
      <c r="D2" s="253"/>
      <c r="E2" s="253"/>
    </row>
    <row r="3" spans="1:5" ht="14.25">
      <c r="A3" s="251"/>
      <c r="B3" s="254"/>
      <c r="C3" s="171" t="s">
        <v>264</v>
      </c>
      <c r="D3" s="255"/>
      <c r="E3" s="255"/>
    </row>
    <row r="4" spans="1:5" ht="14.25">
      <c r="A4" s="251"/>
      <c r="B4" s="251"/>
      <c r="C4" s="251"/>
      <c r="D4" s="251"/>
      <c r="E4" s="251"/>
    </row>
    <row r="5" spans="1:5" ht="33" customHeight="1">
      <c r="A5" s="681" t="s">
        <v>265</v>
      </c>
      <c r="B5" s="681"/>
      <c r="C5" s="681"/>
      <c r="D5" s="681"/>
      <c r="E5" s="681"/>
    </row>
    <row r="6" spans="1:5" ht="12.75" customHeight="1">
      <c r="A6" s="256"/>
      <c r="B6" s="256"/>
      <c r="C6" s="256"/>
      <c r="D6" s="256"/>
      <c r="E6" s="256"/>
    </row>
    <row r="7" spans="1:5" ht="14.25">
      <c r="A7" s="682" t="s">
        <v>266</v>
      </c>
      <c r="B7" s="682"/>
      <c r="C7" s="682"/>
      <c r="D7" s="682"/>
      <c r="E7" s="682"/>
    </row>
    <row r="8" spans="1:5" ht="14.25">
      <c r="A8" s="251"/>
      <c r="B8" s="251"/>
      <c r="C8" s="251"/>
      <c r="D8" s="251"/>
      <c r="E8" s="251"/>
    </row>
    <row r="9" spans="1:5" ht="74.25" customHeight="1">
      <c r="A9" s="257" t="s">
        <v>524</v>
      </c>
      <c r="B9" s="683" t="s">
        <v>87</v>
      </c>
      <c r="C9" s="684"/>
      <c r="D9" s="257" t="s">
        <v>527</v>
      </c>
      <c r="E9" s="257" t="s">
        <v>528</v>
      </c>
    </row>
    <row r="10" spans="1:5" ht="15">
      <c r="A10" s="258">
        <v>1</v>
      </c>
      <c r="B10" s="686">
        <v>2</v>
      </c>
      <c r="C10" s="687"/>
      <c r="D10" s="258">
        <v>3</v>
      </c>
      <c r="E10" s="259">
        <v>4</v>
      </c>
    </row>
    <row r="11" spans="1:5" ht="14.25">
      <c r="A11" s="464" t="s">
        <v>733</v>
      </c>
      <c r="B11" s="688" t="s">
        <v>267</v>
      </c>
      <c r="C11" s="689"/>
      <c r="D11" s="464">
        <f>SUM(D12:D19)</f>
        <v>0</v>
      </c>
      <c r="E11" s="464">
        <f>SUM(E12:E19)</f>
        <v>0</v>
      </c>
    </row>
    <row r="12" spans="1:5" ht="18" customHeight="1">
      <c r="A12" s="258" t="s">
        <v>88</v>
      </c>
      <c r="B12" s="260"/>
      <c r="C12" s="261" t="s">
        <v>268</v>
      </c>
      <c r="D12" s="258"/>
      <c r="E12" s="258"/>
    </row>
    <row r="13" spans="1:5" ht="18" customHeight="1">
      <c r="A13" s="258" t="s">
        <v>89</v>
      </c>
      <c r="B13" s="260"/>
      <c r="C13" s="261" t="s">
        <v>269</v>
      </c>
      <c r="D13" s="258"/>
      <c r="E13" s="258"/>
    </row>
    <row r="14" spans="1:5" ht="18" customHeight="1">
      <c r="A14" s="262" t="s">
        <v>782</v>
      </c>
      <c r="B14" s="260"/>
      <c r="C14" s="261" t="s">
        <v>270</v>
      </c>
      <c r="D14" s="258"/>
      <c r="E14" s="258"/>
    </row>
    <row r="15" spans="1:5" ht="18" customHeight="1">
      <c r="A15" s="262" t="s">
        <v>94</v>
      </c>
      <c r="B15" s="263"/>
      <c r="C15" s="264" t="s">
        <v>271</v>
      </c>
      <c r="D15" s="258"/>
      <c r="E15" s="258"/>
    </row>
    <row r="16" spans="1:5" ht="18" customHeight="1">
      <c r="A16" s="262" t="s">
        <v>98</v>
      </c>
      <c r="B16" s="260"/>
      <c r="C16" s="261" t="s">
        <v>272</v>
      </c>
      <c r="D16" s="258"/>
      <c r="E16" s="258"/>
    </row>
    <row r="17" spans="1:5" ht="18" customHeight="1">
      <c r="A17" s="262" t="s">
        <v>273</v>
      </c>
      <c r="B17" s="260"/>
      <c r="C17" s="261" t="s">
        <v>274</v>
      </c>
      <c r="D17" s="258"/>
      <c r="E17" s="258"/>
    </row>
    <row r="18" spans="1:5" ht="30">
      <c r="A18" s="258" t="s">
        <v>275</v>
      </c>
      <c r="B18" s="260"/>
      <c r="C18" s="261" t="s">
        <v>276</v>
      </c>
      <c r="D18" s="258"/>
      <c r="E18" s="258"/>
    </row>
    <row r="19" spans="1:5" ht="16.5" customHeight="1">
      <c r="A19" s="262" t="s">
        <v>277</v>
      </c>
      <c r="B19" s="260"/>
      <c r="C19" s="261" t="s">
        <v>278</v>
      </c>
      <c r="D19" s="258">
        <f>SUM(FBA!F47)</f>
        <v>0</v>
      </c>
      <c r="E19" s="258">
        <f>SUM(FBA!G47)</f>
        <v>0</v>
      </c>
    </row>
    <row r="20" spans="1:5" ht="16.5" customHeight="1">
      <c r="A20" s="257" t="s">
        <v>734</v>
      </c>
      <c r="B20" s="690" t="s">
        <v>279</v>
      </c>
      <c r="C20" s="691"/>
      <c r="D20" s="257"/>
      <c r="E20" s="257"/>
    </row>
    <row r="21" spans="1:5" ht="16.5" customHeight="1">
      <c r="A21" s="464" t="s">
        <v>737</v>
      </c>
      <c r="B21" s="688" t="s">
        <v>280</v>
      </c>
      <c r="C21" s="689"/>
      <c r="D21" s="464">
        <f>IF(D11-D20=FBA!F47,D11-D20,0)</f>
        <v>0</v>
      </c>
      <c r="E21" s="464">
        <f>E11-E20</f>
        <v>0</v>
      </c>
    </row>
    <row r="22" spans="3:5" ht="12.75">
      <c r="C22" s="685" t="s">
        <v>91</v>
      </c>
      <c r="D22" s="685"/>
      <c r="E22" s="685"/>
    </row>
  </sheetData>
  <sheetProtection/>
  <mergeCells count="9">
    <mergeCell ref="C1:E1"/>
    <mergeCell ref="A5:E5"/>
    <mergeCell ref="A7:E7"/>
    <mergeCell ref="B9:C9"/>
    <mergeCell ref="C22:E22"/>
    <mergeCell ref="B10:C10"/>
    <mergeCell ref="B11:C11"/>
    <mergeCell ref="B20:C20"/>
    <mergeCell ref="B21:C2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3">
      <selection activeCell="K28" sqref="K28"/>
    </sheetView>
  </sheetViews>
  <sheetFormatPr defaultColWidth="9.140625" defaultRowHeight="12.75"/>
  <cols>
    <col min="1" max="1" width="5.8515625" style="224" customWidth="1"/>
    <col min="2" max="2" width="1.8515625" style="224" customWidth="1"/>
    <col min="3" max="3" width="33.8515625" style="224" customWidth="1"/>
    <col min="4" max="4" width="8.421875" style="224" customWidth="1"/>
    <col min="5" max="5" width="8.57421875" style="224" customWidth="1"/>
    <col min="6" max="6" width="12.421875" style="224" customWidth="1"/>
    <col min="7" max="7" width="7.140625" style="224" customWidth="1"/>
    <col min="8" max="8" width="8.8515625" style="224" customWidth="1"/>
    <col min="9" max="9" width="12.8515625" style="224" customWidth="1"/>
    <col min="10" max="16384" width="9.140625" style="224" customWidth="1"/>
  </cols>
  <sheetData>
    <row r="1" ht="12.75">
      <c r="F1" s="219"/>
    </row>
    <row r="2" spans="6:9" ht="12.75">
      <c r="F2" s="706" t="s">
        <v>92</v>
      </c>
      <c r="G2" s="706"/>
      <c r="H2" s="706"/>
      <c r="I2" s="706"/>
    </row>
    <row r="3" spans="2:6" ht="12.75">
      <c r="B3" s="222"/>
      <c r="F3" s="271" t="s">
        <v>281</v>
      </c>
    </row>
    <row r="5" spans="1:9" ht="32.25" customHeight="1">
      <c r="A5" s="670" t="s">
        <v>282</v>
      </c>
      <c r="B5" s="670"/>
      <c r="C5" s="670"/>
      <c r="D5" s="670"/>
      <c r="E5" s="670"/>
      <c r="F5" s="670"/>
      <c r="G5" s="670"/>
      <c r="H5" s="670"/>
      <c r="I5" s="670"/>
    </row>
    <row r="6" spans="1:9" ht="12.75" customHeight="1">
      <c r="A6" s="249"/>
      <c r="B6" s="249"/>
      <c r="C6" s="249"/>
      <c r="D6" s="249"/>
      <c r="E6" s="249"/>
      <c r="F6" s="249"/>
      <c r="G6" s="249"/>
      <c r="H6" s="249"/>
      <c r="I6" s="249"/>
    </row>
    <row r="7" spans="1:9" ht="31.5" customHeight="1">
      <c r="A7" s="670" t="s">
        <v>283</v>
      </c>
      <c r="B7" s="670"/>
      <c r="C7" s="670"/>
      <c r="D7" s="670"/>
      <c r="E7" s="670"/>
      <c r="F7" s="670"/>
      <c r="G7" s="670"/>
      <c r="H7" s="670"/>
      <c r="I7" s="670"/>
    </row>
    <row r="9" spans="1:9" ht="25.5" customHeight="1">
      <c r="A9" s="707" t="s">
        <v>524</v>
      </c>
      <c r="B9" s="708" t="s">
        <v>87</v>
      </c>
      <c r="C9" s="709"/>
      <c r="D9" s="707" t="s">
        <v>527</v>
      </c>
      <c r="E9" s="707"/>
      <c r="F9" s="707"/>
      <c r="G9" s="707" t="s">
        <v>528</v>
      </c>
      <c r="H9" s="707"/>
      <c r="I9" s="707"/>
    </row>
    <row r="10" spans="1:9" ht="76.5">
      <c r="A10" s="707"/>
      <c r="B10" s="710"/>
      <c r="C10" s="711"/>
      <c r="D10" s="266" t="s">
        <v>284</v>
      </c>
      <c r="E10" s="266" t="s">
        <v>285</v>
      </c>
      <c r="F10" s="266" t="s">
        <v>286</v>
      </c>
      <c r="G10" s="266" t="s">
        <v>284</v>
      </c>
      <c r="H10" s="266" t="s">
        <v>285</v>
      </c>
      <c r="I10" s="266" t="s">
        <v>286</v>
      </c>
    </row>
    <row r="11" spans="1:9" ht="12.75">
      <c r="A11" s="266">
        <v>1</v>
      </c>
      <c r="B11" s="694">
        <v>2</v>
      </c>
      <c r="C11" s="695"/>
      <c r="D11" s="266">
        <v>3</v>
      </c>
      <c r="E11" s="266">
        <v>4</v>
      </c>
      <c r="F11" s="266">
        <v>5</v>
      </c>
      <c r="G11" s="266">
        <v>6</v>
      </c>
      <c r="H11" s="266">
        <v>7</v>
      </c>
      <c r="I11" s="266">
        <v>8</v>
      </c>
    </row>
    <row r="12" spans="1:9" ht="25.5" customHeight="1">
      <c r="A12" s="483" t="s">
        <v>733</v>
      </c>
      <c r="B12" s="702" t="s">
        <v>287</v>
      </c>
      <c r="C12" s="703"/>
      <c r="D12" s="484">
        <f aca="true" t="shared" si="0" ref="D12:I12">D13+D14+D17+D23+D24+D27</f>
        <v>196569</v>
      </c>
      <c r="E12" s="484">
        <f t="shared" si="0"/>
        <v>196569</v>
      </c>
      <c r="F12" s="484">
        <f t="shared" si="0"/>
        <v>0</v>
      </c>
      <c r="G12" s="484">
        <f t="shared" si="0"/>
        <v>228736</v>
      </c>
      <c r="H12" s="484">
        <f t="shared" si="0"/>
        <v>228736</v>
      </c>
      <c r="I12" s="484">
        <f t="shared" si="0"/>
        <v>0</v>
      </c>
    </row>
    <row r="13" spans="1:9" ht="15" customHeight="1">
      <c r="A13" s="266" t="s">
        <v>288</v>
      </c>
      <c r="B13" s="704" t="s">
        <v>289</v>
      </c>
      <c r="C13" s="705"/>
      <c r="D13" s="485"/>
      <c r="E13" s="485"/>
      <c r="F13" s="485"/>
      <c r="G13" s="485"/>
      <c r="H13" s="485"/>
      <c r="I13" s="485"/>
    </row>
    <row r="14" spans="1:9" ht="15" customHeight="1">
      <c r="A14" s="465" t="s">
        <v>89</v>
      </c>
      <c r="B14" s="692" t="s">
        <v>290</v>
      </c>
      <c r="C14" s="693"/>
      <c r="D14" s="484">
        <f aca="true" t="shared" si="1" ref="D14:I14">D15+D16</f>
        <v>0</v>
      </c>
      <c r="E14" s="484">
        <f t="shared" si="1"/>
        <v>0</v>
      </c>
      <c r="F14" s="484">
        <f t="shared" si="1"/>
        <v>0</v>
      </c>
      <c r="G14" s="484">
        <f t="shared" si="1"/>
        <v>0</v>
      </c>
      <c r="H14" s="484">
        <f t="shared" si="1"/>
        <v>0</v>
      </c>
      <c r="I14" s="484">
        <f t="shared" si="1"/>
        <v>0</v>
      </c>
    </row>
    <row r="15" spans="1:9" ht="15" customHeight="1">
      <c r="A15" s="266" t="s">
        <v>291</v>
      </c>
      <c r="B15" s="267"/>
      <c r="C15" s="268" t="s">
        <v>292</v>
      </c>
      <c r="D15" s="485"/>
      <c r="E15" s="485"/>
      <c r="F15" s="485"/>
      <c r="G15" s="485"/>
      <c r="H15" s="485"/>
      <c r="I15" s="485"/>
    </row>
    <row r="16" spans="1:9" ht="15" customHeight="1">
      <c r="A16" s="266" t="s">
        <v>293</v>
      </c>
      <c r="B16" s="267"/>
      <c r="C16" s="268" t="s">
        <v>294</v>
      </c>
      <c r="D16" s="485"/>
      <c r="E16" s="485"/>
      <c r="F16" s="485"/>
      <c r="G16" s="485"/>
      <c r="H16" s="485"/>
      <c r="I16" s="485"/>
    </row>
    <row r="17" spans="1:9" ht="25.5" customHeight="1">
      <c r="A17" s="465" t="s">
        <v>782</v>
      </c>
      <c r="B17" s="692" t="s">
        <v>295</v>
      </c>
      <c r="C17" s="693"/>
      <c r="D17" s="484">
        <f aca="true" t="shared" si="2" ref="D17:I17">D18+D19+D20+D21+D22</f>
        <v>748</v>
      </c>
      <c r="E17" s="484">
        <f t="shared" si="2"/>
        <v>748</v>
      </c>
      <c r="F17" s="484">
        <f t="shared" si="2"/>
        <v>0</v>
      </c>
      <c r="G17" s="484">
        <f t="shared" si="2"/>
        <v>0</v>
      </c>
      <c r="H17" s="484">
        <f t="shared" si="2"/>
        <v>0</v>
      </c>
      <c r="I17" s="484">
        <f t="shared" si="2"/>
        <v>0</v>
      </c>
    </row>
    <row r="18" spans="1:9" ht="15" customHeight="1">
      <c r="A18" s="266" t="s">
        <v>296</v>
      </c>
      <c r="B18" s="267"/>
      <c r="C18" s="268" t="s">
        <v>297</v>
      </c>
      <c r="D18" s="485"/>
      <c r="E18" s="485"/>
      <c r="F18" s="485"/>
      <c r="G18" s="485"/>
      <c r="H18" s="485"/>
      <c r="I18" s="485"/>
    </row>
    <row r="19" spans="1:9" ht="15" customHeight="1">
      <c r="A19" s="266" t="s">
        <v>298</v>
      </c>
      <c r="B19" s="267"/>
      <c r="C19" s="268" t="s">
        <v>299</v>
      </c>
      <c r="D19" s="485"/>
      <c r="E19" s="485"/>
      <c r="F19" s="485"/>
      <c r="G19" s="485"/>
      <c r="H19" s="485"/>
      <c r="I19" s="485"/>
    </row>
    <row r="20" spans="1:9" ht="15" customHeight="1">
      <c r="A20" s="266" t="s">
        <v>300</v>
      </c>
      <c r="B20" s="267"/>
      <c r="C20" s="268" t="s">
        <v>301</v>
      </c>
      <c r="D20" s="485">
        <v>748</v>
      </c>
      <c r="E20" s="485">
        <v>748</v>
      </c>
      <c r="F20" s="485"/>
      <c r="G20" s="485"/>
      <c r="H20" s="485"/>
      <c r="I20" s="485"/>
    </row>
    <row r="21" spans="1:9" ht="15" customHeight="1">
      <c r="A21" s="266" t="s">
        <v>302</v>
      </c>
      <c r="B21" s="267"/>
      <c r="C21" s="268" t="s">
        <v>303</v>
      </c>
      <c r="D21" s="485"/>
      <c r="E21" s="485"/>
      <c r="F21" s="485"/>
      <c r="G21" s="485"/>
      <c r="H21" s="485"/>
      <c r="I21" s="485"/>
    </row>
    <row r="22" spans="1:9" ht="15" customHeight="1">
      <c r="A22" s="266" t="s">
        <v>304</v>
      </c>
      <c r="B22" s="267"/>
      <c r="C22" s="268" t="s">
        <v>305</v>
      </c>
      <c r="D22" s="485"/>
      <c r="E22" s="485"/>
      <c r="F22" s="485"/>
      <c r="G22" s="485"/>
      <c r="H22" s="485"/>
      <c r="I22" s="485"/>
    </row>
    <row r="23" spans="1:9" ht="25.5" customHeight="1">
      <c r="A23" s="266" t="s">
        <v>94</v>
      </c>
      <c r="B23" s="698" t="s">
        <v>306</v>
      </c>
      <c r="C23" s="699"/>
      <c r="D23" s="485"/>
      <c r="E23" s="485"/>
      <c r="F23" s="485"/>
      <c r="G23" s="485"/>
      <c r="H23" s="485"/>
      <c r="I23" s="485"/>
    </row>
    <row r="24" spans="1:9" ht="14.25" customHeight="1">
      <c r="A24" s="465" t="s">
        <v>98</v>
      </c>
      <c r="B24" s="692" t="s">
        <v>590</v>
      </c>
      <c r="C24" s="693"/>
      <c r="D24" s="484">
        <f aca="true" t="shared" si="3" ref="D24:I24">D25+D26</f>
        <v>195817</v>
      </c>
      <c r="E24" s="484">
        <f t="shared" si="3"/>
        <v>195817</v>
      </c>
      <c r="F24" s="484">
        <f t="shared" si="3"/>
        <v>0</v>
      </c>
      <c r="G24" s="484">
        <f t="shared" si="3"/>
        <v>228596</v>
      </c>
      <c r="H24" s="484">
        <f t="shared" si="3"/>
        <v>228596</v>
      </c>
      <c r="I24" s="484">
        <f t="shared" si="3"/>
        <v>0</v>
      </c>
    </row>
    <row r="25" spans="1:9" ht="14.25" customHeight="1">
      <c r="A25" s="266" t="s">
        <v>307</v>
      </c>
      <c r="B25" s="267"/>
      <c r="C25" s="268" t="s">
        <v>308</v>
      </c>
      <c r="D25" s="485">
        <v>194794</v>
      </c>
      <c r="E25" s="485">
        <v>194794</v>
      </c>
      <c r="F25" s="485"/>
      <c r="G25" s="485">
        <v>228596</v>
      </c>
      <c r="H25" s="485">
        <v>228596</v>
      </c>
      <c r="I25" s="485"/>
    </row>
    <row r="26" spans="1:9" ht="14.25" customHeight="1">
      <c r="A26" s="266" t="s">
        <v>309</v>
      </c>
      <c r="B26" s="267"/>
      <c r="C26" s="268" t="s">
        <v>305</v>
      </c>
      <c r="D26" s="485">
        <v>1023</v>
      </c>
      <c r="E26" s="485">
        <v>1023</v>
      </c>
      <c r="F26" s="485"/>
      <c r="G26" s="485"/>
      <c r="H26" s="485"/>
      <c r="I26" s="485"/>
    </row>
    <row r="27" spans="1:9" ht="14.25" customHeight="1">
      <c r="A27" s="266" t="s">
        <v>273</v>
      </c>
      <c r="B27" s="698" t="s">
        <v>592</v>
      </c>
      <c r="C27" s="699"/>
      <c r="D27" s="485">
        <f>FBA!F54</f>
        <v>4</v>
      </c>
      <c r="E27" s="485">
        <v>4</v>
      </c>
      <c r="F27" s="485"/>
      <c r="G27" s="485">
        <v>140</v>
      </c>
      <c r="H27" s="485">
        <v>140</v>
      </c>
      <c r="I27" s="485"/>
    </row>
    <row r="28" spans="1:9" ht="38.25" customHeight="1">
      <c r="A28" s="265" t="s">
        <v>734</v>
      </c>
      <c r="B28" s="700" t="s">
        <v>310</v>
      </c>
      <c r="C28" s="701"/>
      <c r="D28" s="486"/>
      <c r="E28" s="486"/>
      <c r="F28" s="486"/>
      <c r="G28" s="486"/>
      <c r="H28" s="486"/>
      <c r="I28" s="486"/>
    </row>
    <row r="29" spans="1:9" ht="25.5" customHeight="1">
      <c r="A29" s="483" t="s">
        <v>737</v>
      </c>
      <c r="B29" s="696" t="s">
        <v>311</v>
      </c>
      <c r="C29" s="696"/>
      <c r="D29" s="482">
        <v>196569</v>
      </c>
      <c r="E29" s="482">
        <f>E12-E28</f>
        <v>196569</v>
      </c>
      <c r="F29" s="482">
        <f>F12-F28</f>
        <v>0</v>
      </c>
      <c r="G29" s="482">
        <f>G12-G28</f>
        <v>228736</v>
      </c>
      <c r="H29" s="482">
        <f>H12-H28</f>
        <v>228736</v>
      </c>
      <c r="I29" s="482">
        <f>I12-I28</f>
        <v>0</v>
      </c>
    </row>
    <row r="30" spans="1:9" ht="12.75" customHeight="1">
      <c r="A30" s="269"/>
      <c r="B30" s="173"/>
      <c r="C30" s="173"/>
      <c r="D30" s="270"/>
      <c r="E30" s="270"/>
      <c r="F30" s="270"/>
      <c r="G30" s="270"/>
      <c r="H30" s="270"/>
      <c r="I30" s="270"/>
    </row>
    <row r="31" spans="3:8" ht="12.75">
      <c r="C31" s="697" t="s">
        <v>91</v>
      </c>
      <c r="D31" s="697"/>
      <c r="E31" s="697"/>
      <c r="F31" s="697"/>
      <c r="G31" s="697"/>
      <c r="H31" s="697"/>
    </row>
  </sheetData>
  <sheetProtection/>
  <mergeCells count="18">
    <mergeCell ref="B14:C14"/>
    <mergeCell ref="F2:I2"/>
    <mergeCell ref="A5:I5"/>
    <mergeCell ref="A7:I7"/>
    <mergeCell ref="A9:A10"/>
    <mergeCell ref="B9:C10"/>
    <mergeCell ref="D9:F9"/>
    <mergeCell ref="G9:I9"/>
    <mergeCell ref="B17:C17"/>
    <mergeCell ref="B11:C11"/>
    <mergeCell ref="B29:C29"/>
    <mergeCell ref="C31:H31"/>
    <mergeCell ref="B23:C23"/>
    <mergeCell ref="B24:C24"/>
    <mergeCell ref="B27:C27"/>
    <mergeCell ref="B28:C28"/>
    <mergeCell ref="B12:C12"/>
    <mergeCell ref="B13:C13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D18" sqref="D18:E18"/>
    </sheetView>
  </sheetViews>
  <sheetFormatPr defaultColWidth="9.140625" defaultRowHeight="12.75"/>
  <cols>
    <col min="1" max="1" width="7.140625" style="272" customWidth="1"/>
    <col min="2" max="2" width="1.7109375" style="272" customWidth="1"/>
    <col min="3" max="3" width="31.28125" style="272" customWidth="1"/>
    <col min="4" max="5" width="23.140625" style="272" customWidth="1"/>
    <col min="6" max="16384" width="9.140625" style="272" customWidth="1"/>
  </cols>
  <sheetData>
    <row r="1" spans="3:4" ht="14.25">
      <c r="C1" s="680"/>
      <c r="D1" s="680"/>
    </row>
    <row r="2" spans="1:5" ht="15">
      <c r="A2" s="193"/>
      <c r="B2" s="193"/>
      <c r="C2" s="194" t="s">
        <v>312</v>
      </c>
      <c r="D2" s="194"/>
      <c r="E2" s="194"/>
    </row>
    <row r="3" spans="1:4" ht="15">
      <c r="A3" s="193"/>
      <c r="B3" s="194"/>
      <c r="C3" s="712" t="s">
        <v>130</v>
      </c>
      <c r="D3" s="713"/>
    </row>
    <row r="4" spans="1:5" ht="15">
      <c r="A4" s="193"/>
      <c r="B4" s="193"/>
      <c r="C4" s="193"/>
      <c r="D4" s="193"/>
      <c r="E4" s="273"/>
    </row>
    <row r="5" spans="1:5" ht="57" customHeight="1">
      <c r="A5" s="681" t="s">
        <v>131</v>
      </c>
      <c r="B5" s="681"/>
      <c r="C5" s="681"/>
      <c r="D5" s="681"/>
      <c r="E5" s="681"/>
    </row>
    <row r="6" spans="1:5" ht="39" customHeight="1">
      <c r="A6" s="681" t="s">
        <v>313</v>
      </c>
      <c r="B6" s="714"/>
      <c r="C6" s="714"/>
      <c r="D6" s="714"/>
      <c r="E6" s="714"/>
    </row>
    <row r="7" spans="1:5" ht="15">
      <c r="A7" s="193"/>
      <c r="B7" s="193"/>
      <c r="C7" s="193"/>
      <c r="D7" s="193"/>
      <c r="E7" s="193"/>
    </row>
    <row r="8" spans="1:5" ht="28.5">
      <c r="A8" s="257" t="s">
        <v>524</v>
      </c>
      <c r="B8" s="715" t="s">
        <v>314</v>
      </c>
      <c r="C8" s="716"/>
      <c r="D8" s="257" t="s">
        <v>315</v>
      </c>
      <c r="E8" s="257" t="s">
        <v>132</v>
      </c>
    </row>
    <row r="9" spans="1:5" ht="12.75" customHeight="1">
      <c r="A9" s="258">
        <v>1</v>
      </c>
      <c r="B9" s="686">
        <v>2</v>
      </c>
      <c r="C9" s="687"/>
      <c r="D9" s="258">
        <v>3</v>
      </c>
      <c r="E9" s="258">
        <v>4</v>
      </c>
    </row>
    <row r="10" spans="1:5" ht="15.75" customHeight="1">
      <c r="A10" s="464" t="s">
        <v>733</v>
      </c>
      <c r="B10" s="717" t="s">
        <v>316</v>
      </c>
      <c r="C10" s="718"/>
      <c r="D10" s="466">
        <f>D11+D12+D13</f>
        <v>0</v>
      </c>
      <c r="E10" s="466">
        <f>E11+E12+E13</f>
        <v>0</v>
      </c>
    </row>
    <row r="11" spans="1:5" ht="15.75" customHeight="1">
      <c r="A11" s="258" t="s">
        <v>88</v>
      </c>
      <c r="B11" s="344"/>
      <c r="C11" s="285" t="s">
        <v>321</v>
      </c>
      <c r="D11" s="258"/>
      <c r="E11" s="258"/>
    </row>
    <row r="12" spans="1:5" ht="15.75" customHeight="1">
      <c r="A12" s="258" t="s">
        <v>89</v>
      </c>
      <c r="B12" s="344"/>
      <c r="C12" s="285" t="s">
        <v>322</v>
      </c>
      <c r="D12" s="258"/>
      <c r="E12" s="258"/>
    </row>
    <row r="13" spans="1:5" ht="15.75" customHeight="1">
      <c r="A13" s="345" t="s">
        <v>323</v>
      </c>
      <c r="B13" s="346"/>
      <c r="C13" s="285" t="s">
        <v>324</v>
      </c>
      <c r="D13" s="258"/>
      <c r="E13" s="258"/>
    </row>
    <row r="14" spans="1:5" ht="15.75" customHeight="1">
      <c r="A14" s="464" t="s">
        <v>734</v>
      </c>
      <c r="B14" s="717" t="s">
        <v>325</v>
      </c>
      <c r="C14" s="718"/>
      <c r="D14" s="466">
        <f>D15+D16+D17</f>
        <v>0</v>
      </c>
      <c r="E14" s="466">
        <f>E15+E16+E17</f>
        <v>0</v>
      </c>
    </row>
    <row r="15" spans="1:5" ht="15.75" customHeight="1">
      <c r="A15" s="258" t="s">
        <v>847</v>
      </c>
      <c r="B15" s="275"/>
      <c r="C15" s="285" t="s">
        <v>321</v>
      </c>
      <c r="D15" s="258"/>
      <c r="E15" s="258"/>
    </row>
    <row r="16" spans="1:5" ht="15.75" customHeight="1">
      <c r="A16" s="258" t="s">
        <v>849</v>
      </c>
      <c r="B16" s="275"/>
      <c r="C16" s="285" t="s">
        <v>322</v>
      </c>
      <c r="D16" s="258"/>
      <c r="E16" s="258"/>
    </row>
    <row r="17" spans="1:5" ht="15.75" customHeight="1">
      <c r="A17" s="258" t="s">
        <v>95</v>
      </c>
      <c r="B17" s="275"/>
      <c r="C17" s="285" t="s">
        <v>324</v>
      </c>
      <c r="D17" s="258"/>
      <c r="E17" s="258"/>
    </row>
    <row r="18" spans="1:5" ht="15.75" customHeight="1">
      <c r="A18" s="464" t="s">
        <v>737</v>
      </c>
      <c r="B18" s="717" t="s">
        <v>730</v>
      </c>
      <c r="C18" s="718"/>
      <c r="D18" s="466">
        <f>D10+D14</f>
        <v>0</v>
      </c>
      <c r="E18" s="466">
        <f>E10+E14</f>
        <v>0</v>
      </c>
    </row>
    <row r="19" spans="1:5" ht="15">
      <c r="A19" s="193" t="s">
        <v>326</v>
      </c>
      <c r="B19" s="274"/>
      <c r="C19" s="274"/>
      <c r="D19" s="193"/>
      <c r="E19" s="193"/>
    </row>
    <row r="20" spans="2:5" ht="15" customHeight="1">
      <c r="B20" s="193"/>
      <c r="C20" s="719" t="s">
        <v>91</v>
      </c>
      <c r="D20" s="720"/>
      <c r="E20" s="193"/>
    </row>
    <row r="21" spans="1:5" ht="15">
      <c r="A21" s="193"/>
      <c r="B21" s="193"/>
      <c r="C21" s="193"/>
      <c r="D21" s="193"/>
      <c r="E21" s="193"/>
    </row>
    <row r="22" spans="1:5" ht="15">
      <c r="A22" s="193"/>
      <c r="B22" s="193"/>
      <c r="C22" s="193"/>
      <c r="D22" s="193"/>
      <c r="E22" s="193"/>
    </row>
    <row r="23" spans="1:5" ht="15">
      <c r="A23" s="193"/>
      <c r="B23" s="193"/>
      <c r="C23" s="193"/>
      <c r="D23" s="193"/>
      <c r="E23" s="193"/>
    </row>
    <row r="24" spans="1:5" ht="15">
      <c r="A24" s="193"/>
      <c r="B24" s="193"/>
      <c r="C24" s="193"/>
      <c r="D24" s="193"/>
      <c r="E24" s="193"/>
    </row>
  </sheetData>
  <sheetProtection/>
  <mergeCells count="10">
    <mergeCell ref="C1:D1"/>
    <mergeCell ref="C3:D3"/>
    <mergeCell ref="A6:E6"/>
    <mergeCell ref="B8:C8"/>
    <mergeCell ref="B18:C18"/>
    <mergeCell ref="C20:D20"/>
    <mergeCell ref="A5:E5"/>
    <mergeCell ref="B9:C9"/>
    <mergeCell ref="B10:C10"/>
    <mergeCell ref="B14:C14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N30" sqref="N30"/>
    </sheetView>
  </sheetViews>
  <sheetFormatPr defaultColWidth="9.140625" defaultRowHeight="12.75"/>
  <cols>
    <col min="1" max="1" width="5.140625" style="250" customWidth="1"/>
    <col min="2" max="2" width="1.421875" style="250" customWidth="1"/>
    <col min="3" max="3" width="35.421875" style="250" customWidth="1"/>
    <col min="4" max="7" width="12.421875" style="250" customWidth="1"/>
    <col min="8" max="16384" width="9.140625" style="250" customWidth="1"/>
  </cols>
  <sheetData>
    <row r="1" ht="12.75">
      <c r="D1" s="219"/>
    </row>
    <row r="2" spans="1:7" ht="12.75">
      <c r="A2" s="224"/>
      <c r="B2" s="224"/>
      <c r="C2" s="224"/>
      <c r="D2" s="721" t="s">
        <v>92</v>
      </c>
      <c r="E2" s="721"/>
      <c r="F2" s="721"/>
      <c r="G2" s="721"/>
    </row>
    <row r="3" spans="1:7" ht="12.75">
      <c r="A3" s="224"/>
      <c r="B3" s="222"/>
      <c r="C3" s="224"/>
      <c r="D3" s="222" t="s">
        <v>327</v>
      </c>
      <c r="E3" s="222"/>
      <c r="F3" s="222"/>
      <c r="G3" s="276"/>
    </row>
    <row r="4" spans="1:7" ht="12.75">
      <c r="A4" s="224"/>
      <c r="B4" s="224"/>
      <c r="C4" s="224"/>
      <c r="D4" s="224"/>
      <c r="E4" s="224"/>
      <c r="F4" s="224"/>
      <c r="G4" s="224"/>
    </row>
    <row r="5" spans="1:7" ht="35.25" customHeight="1">
      <c r="A5" s="670" t="s">
        <v>328</v>
      </c>
      <c r="B5" s="670"/>
      <c r="C5" s="670"/>
      <c r="D5" s="670"/>
      <c r="E5" s="670"/>
      <c r="F5" s="670"/>
      <c r="G5" s="670"/>
    </row>
    <row r="6" spans="1:7" ht="12.75">
      <c r="A6" s="224"/>
      <c r="B6" s="224"/>
      <c r="C6" s="224"/>
      <c r="D6" s="224"/>
      <c r="E6" s="224"/>
      <c r="F6" s="224"/>
      <c r="G6" s="224"/>
    </row>
    <row r="7" spans="1:7" ht="15.75">
      <c r="A7" s="722" t="s">
        <v>329</v>
      </c>
      <c r="B7" s="722"/>
      <c r="C7" s="722"/>
      <c r="D7" s="722"/>
      <c r="E7" s="722"/>
      <c r="F7" s="722"/>
      <c r="G7" s="722"/>
    </row>
    <row r="8" spans="1:7" ht="12.75">
      <c r="A8" s="224"/>
      <c r="B8" s="224"/>
      <c r="C8" s="224"/>
      <c r="D8" s="224"/>
      <c r="E8" s="224"/>
      <c r="F8" s="224"/>
      <c r="G8" s="224"/>
    </row>
    <row r="9" spans="1:7" ht="38.25" customHeight="1">
      <c r="A9" s="628" t="s">
        <v>524</v>
      </c>
      <c r="B9" s="723" t="s">
        <v>87</v>
      </c>
      <c r="C9" s="724"/>
      <c r="D9" s="628" t="s">
        <v>527</v>
      </c>
      <c r="E9" s="628"/>
      <c r="F9" s="628" t="s">
        <v>528</v>
      </c>
      <c r="G9" s="628"/>
    </row>
    <row r="10" spans="1:7" ht="25.5">
      <c r="A10" s="628"/>
      <c r="B10" s="725"/>
      <c r="C10" s="726"/>
      <c r="D10" s="39" t="s">
        <v>284</v>
      </c>
      <c r="E10" s="39" t="s">
        <v>330</v>
      </c>
      <c r="F10" s="39" t="s">
        <v>284</v>
      </c>
      <c r="G10" s="39" t="s">
        <v>330</v>
      </c>
    </row>
    <row r="11" spans="1:7" ht="12.75">
      <c r="A11" s="39">
        <v>1</v>
      </c>
      <c r="B11" s="732">
        <v>2</v>
      </c>
      <c r="C11" s="733"/>
      <c r="D11" s="39">
        <v>3</v>
      </c>
      <c r="E11" s="39">
        <v>4</v>
      </c>
      <c r="F11" s="39">
        <v>5</v>
      </c>
      <c r="G11" s="39">
        <v>6</v>
      </c>
    </row>
    <row r="12" spans="1:7" ht="37.5" customHeight="1">
      <c r="A12" s="376" t="s">
        <v>733</v>
      </c>
      <c r="B12" s="730" t="s">
        <v>331</v>
      </c>
      <c r="C12" s="731"/>
      <c r="D12" s="487">
        <f>D13+D14+D15+D16-D17</f>
        <v>0</v>
      </c>
      <c r="E12" s="487">
        <f>E13+E14+E15+E16-E17</f>
        <v>0</v>
      </c>
      <c r="F12" s="487">
        <f>F13+F14+F15+F16-F17</f>
        <v>0</v>
      </c>
      <c r="G12" s="487">
        <f>G13+G14+G15+G16-G17</f>
        <v>0</v>
      </c>
    </row>
    <row r="13" spans="1:7" ht="15.75" customHeight="1">
      <c r="A13" s="39" t="s">
        <v>88</v>
      </c>
      <c r="B13" s="41"/>
      <c r="C13" s="277" t="s">
        <v>332</v>
      </c>
      <c r="D13" s="488"/>
      <c r="E13" s="488"/>
      <c r="F13" s="488"/>
      <c r="G13" s="488"/>
    </row>
    <row r="14" spans="1:7" ht="15.75" customHeight="1">
      <c r="A14" s="39" t="s">
        <v>89</v>
      </c>
      <c r="B14" s="41"/>
      <c r="C14" s="277" t="s">
        <v>333</v>
      </c>
      <c r="D14" s="488"/>
      <c r="E14" s="488"/>
      <c r="F14" s="488"/>
      <c r="G14" s="488"/>
    </row>
    <row r="15" spans="1:7" ht="15.75" customHeight="1">
      <c r="A15" s="39" t="s">
        <v>782</v>
      </c>
      <c r="B15" s="41"/>
      <c r="C15" s="277" t="s">
        <v>334</v>
      </c>
      <c r="D15" s="488"/>
      <c r="E15" s="488"/>
      <c r="F15" s="488"/>
      <c r="G15" s="488"/>
    </row>
    <row r="16" spans="1:7" ht="15.75" customHeight="1">
      <c r="A16" s="39" t="s">
        <v>94</v>
      </c>
      <c r="B16" s="41"/>
      <c r="C16" s="277" t="s">
        <v>335</v>
      </c>
      <c r="D16" s="488"/>
      <c r="E16" s="488"/>
      <c r="F16" s="488"/>
      <c r="G16" s="488"/>
    </row>
    <row r="17" spans="1:7" ht="15.75" customHeight="1">
      <c r="A17" s="278" t="s">
        <v>98</v>
      </c>
      <c r="B17" s="41"/>
      <c r="C17" s="277" t="s">
        <v>336</v>
      </c>
      <c r="D17" s="488"/>
      <c r="E17" s="488"/>
      <c r="F17" s="488"/>
      <c r="G17" s="488"/>
    </row>
    <row r="18" spans="1:7" ht="25.5" customHeight="1">
      <c r="A18" s="376" t="s">
        <v>734</v>
      </c>
      <c r="B18" s="730" t="s">
        <v>337</v>
      </c>
      <c r="C18" s="731"/>
      <c r="D18" s="487">
        <f>D19+D20+D21+D22-D23</f>
        <v>0</v>
      </c>
      <c r="E18" s="487">
        <f>E19+E20+E21+E22-E23</f>
        <v>0</v>
      </c>
      <c r="F18" s="487">
        <f>F19+F20+F21+F22-F23</f>
        <v>0</v>
      </c>
      <c r="G18" s="487">
        <f>G19+G20+G21+G22-G23</f>
        <v>0</v>
      </c>
    </row>
    <row r="19" spans="1:7" ht="15.75" customHeight="1">
      <c r="A19" s="39" t="s">
        <v>338</v>
      </c>
      <c r="B19" s="41"/>
      <c r="C19" s="277" t="s">
        <v>339</v>
      </c>
      <c r="D19" s="488"/>
      <c r="E19" s="488"/>
      <c r="F19" s="488"/>
      <c r="G19" s="488"/>
    </row>
    <row r="20" spans="1:7" ht="15.75" customHeight="1">
      <c r="A20" s="39" t="s">
        <v>340</v>
      </c>
      <c r="B20" s="41"/>
      <c r="C20" s="277" t="s">
        <v>333</v>
      </c>
      <c r="D20" s="488"/>
      <c r="E20" s="488"/>
      <c r="F20" s="488"/>
      <c r="G20" s="488"/>
    </row>
    <row r="21" spans="1:7" ht="15.75" customHeight="1">
      <c r="A21" s="39" t="s">
        <v>341</v>
      </c>
      <c r="B21" s="41"/>
      <c r="C21" s="277" t="s">
        <v>334</v>
      </c>
      <c r="D21" s="488"/>
      <c r="E21" s="488"/>
      <c r="F21" s="488"/>
      <c r="G21" s="488"/>
    </row>
    <row r="22" spans="1:7" ht="15.75" customHeight="1">
      <c r="A22" s="39" t="s">
        <v>342</v>
      </c>
      <c r="B22" s="41"/>
      <c r="C22" s="277" t="s">
        <v>335</v>
      </c>
      <c r="D22" s="488"/>
      <c r="E22" s="488"/>
      <c r="F22" s="488"/>
      <c r="G22" s="488"/>
    </row>
    <row r="23" spans="1:7" ht="15.75" customHeight="1">
      <c r="A23" s="278" t="s">
        <v>99</v>
      </c>
      <c r="B23" s="41"/>
      <c r="C23" s="277" t="s">
        <v>336</v>
      </c>
      <c r="D23" s="488"/>
      <c r="E23" s="488"/>
      <c r="F23" s="488"/>
      <c r="G23" s="488"/>
    </row>
    <row r="24" spans="1:7" ht="25.5" customHeight="1">
      <c r="A24" s="376" t="s">
        <v>343</v>
      </c>
      <c r="B24" s="730" t="s">
        <v>357</v>
      </c>
      <c r="C24" s="731"/>
      <c r="D24" s="487">
        <f>D25+D26+D27+D28-D29+D30+D31</f>
        <v>2641</v>
      </c>
      <c r="E24" s="487">
        <f>E25+E26+E27+E28-E29+E30+E31</f>
        <v>0</v>
      </c>
      <c r="F24" s="487">
        <f>F25+F26+F27+F28-F29+F30+F31</f>
        <v>1784</v>
      </c>
      <c r="G24" s="487">
        <f>G25+G26+G27+G28-G29+G30+G31</f>
        <v>0</v>
      </c>
    </row>
    <row r="25" spans="1:7" ht="15.75" customHeight="1">
      <c r="A25" s="39" t="s">
        <v>358</v>
      </c>
      <c r="B25" s="41"/>
      <c r="C25" s="277" t="s">
        <v>339</v>
      </c>
      <c r="D25" s="488">
        <f>SUM(FBA!F56)</f>
        <v>2641</v>
      </c>
      <c r="E25" s="488"/>
      <c r="F25" s="488">
        <v>1784</v>
      </c>
      <c r="G25" s="488"/>
    </row>
    <row r="26" spans="1:7" ht="15.75" customHeight="1">
      <c r="A26" s="39" t="s">
        <v>359</v>
      </c>
      <c r="B26" s="41"/>
      <c r="C26" s="277" t="s">
        <v>333</v>
      </c>
      <c r="D26" s="488"/>
      <c r="E26" s="488"/>
      <c r="F26" s="488"/>
      <c r="G26" s="488"/>
    </row>
    <row r="27" spans="1:7" ht="15.75" customHeight="1">
      <c r="A27" s="39" t="s">
        <v>360</v>
      </c>
      <c r="B27" s="41"/>
      <c r="C27" s="42" t="s">
        <v>334</v>
      </c>
      <c r="D27" s="488"/>
      <c r="E27" s="488"/>
      <c r="F27" s="488"/>
      <c r="G27" s="488"/>
    </row>
    <row r="28" spans="1:7" ht="15.75" customHeight="1">
      <c r="A28" s="39" t="s">
        <v>361</v>
      </c>
      <c r="B28" s="41"/>
      <c r="C28" s="277" t="s">
        <v>335</v>
      </c>
      <c r="D28" s="488"/>
      <c r="E28" s="488"/>
      <c r="F28" s="488"/>
      <c r="G28" s="488"/>
    </row>
    <row r="29" spans="1:7" ht="15.75" customHeight="1">
      <c r="A29" s="279" t="s">
        <v>120</v>
      </c>
      <c r="B29" s="41"/>
      <c r="C29" s="277" t="s">
        <v>336</v>
      </c>
      <c r="D29" s="488"/>
      <c r="E29" s="488"/>
      <c r="F29" s="488"/>
      <c r="G29" s="488"/>
    </row>
    <row r="30" spans="1:7" ht="15.75" customHeight="1">
      <c r="A30" s="39" t="s">
        <v>362</v>
      </c>
      <c r="B30" s="41"/>
      <c r="C30" s="277" t="s">
        <v>363</v>
      </c>
      <c r="D30" s="488"/>
      <c r="E30" s="488"/>
      <c r="F30" s="488"/>
      <c r="G30" s="488"/>
    </row>
    <row r="31" spans="1:7" ht="15.75" customHeight="1">
      <c r="A31" s="39" t="s">
        <v>364</v>
      </c>
      <c r="B31" s="41"/>
      <c r="C31" s="277" t="s">
        <v>365</v>
      </c>
      <c r="D31" s="488"/>
      <c r="E31" s="488"/>
      <c r="F31" s="488"/>
      <c r="G31" s="488"/>
    </row>
    <row r="32" spans="1:7" ht="15.75" customHeight="1">
      <c r="A32" s="489" t="s">
        <v>739</v>
      </c>
      <c r="B32" s="727" t="s">
        <v>366</v>
      </c>
      <c r="C32" s="728"/>
      <c r="D32" s="490">
        <f>IF(D12+D18+D24=FBA!F56,D12+D18+D24,0)</f>
        <v>2641</v>
      </c>
      <c r="E32" s="490">
        <f>E12+E18+E24</f>
        <v>0</v>
      </c>
      <c r="F32" s="490">
        <f>F12+F18+F24</f>
        <v>1784</v>
      </c>
      <c r="G32" s="490">
        <f>G12+G18+G24</f>
        <v>0</v>
      </c>
    </row>
    <row r="33" spans="1:7" ht="15.75" customHeight="1">
      <c r="A33" s="265" t="s">
        <v>367</v>
      </c>
      <c r="B33" s="729" t="s">
        <v>368</v>
      </c>
      <c r="C33" s="729"/>
      <c r="D33" s="486"/>
      <c r="E33" s="486"/>
      <c r="F33" s="486"/>
      <c r="G33" s="486"/>
    </row>
    <row r="34" spans="1:7" ht="12.75">
      <c r="A34" s="269"/>
      <c r="B34" s="173"/>
      <c r="C34" s="173"/>
      <c r="D34" s="270"/>
      <c r="E34" s="270"/>
      <c r="F34" s="270"/>
      <c r="G34" s="270"/>
    </row>
    <row r="35" spans="1:7" ht="12.75">
      <c r="A35" s="269"/>
      <c r="B35" s="173"/>
      <c r="C35" s="173"/>
      <c r="D35" s="280"/>
      <c r="E35" s="280"/>
      <c r="F35" s="270"/>
      <c r="G35" s="270"/>
    </row>
    <row r="36" spans="1:7" ht="12.75">
      <c r="A36" s="269"/>
      <c r="B36" s="173"/>
      <c r="C36" s="173"/>
      <c r="D36" s="270"/>
      <c r="E36" s="270"/>
      <c r="F36" s="270"/>
      <c r="G36" s="270"/>
    </row>
  </sheetData>
  <sheetProtection/>
  <mergeCells count="13">
    <mergeCell ref="B32:C32"/>
    <mergeCell ref="B33:C33"/>
    <mergeCell ref="F9:G9"/>
    <mergeCell ref="B12:C12"/>
    <mergeCell ref="B18:C18"/>
    <mergeCell ref="B24:C24"/>
    <mergeCell ref="B11:C11"/>
    <mergeCell ref="D2:G2"/>
    <mergeCell ref="A5:G5"/>
    <mergeCell ref="A7:G7"/>
    <mergeCell ref="A9:A10"/>
    <mergeCell ref="B9:C10"/>
    <mergeCell ref="D9:E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3">
      <selection activeCell="L18" sqref="L18"/>
    </sheetView>
  </sheetViews>
  <sheetFormatPr defaultColWidth="9.140625" defaultRowHeight="12.75"/>
  <cols>
    <col min="1" max="1" width="4.57421875" style="281" customWidth="1"/>
    <col min="2" max="2" width="29.00390625" style="191" customWidth="1"/>
    <col min="3" max="3" width="11.00390625" style="191" customWidth="1"/>
    <col min="4" max="4" width="11.8515625" style="191" customWidth="1"/>
    <col min="5" max="5" width="11.28125" style="191" customWidth="1"/>
    <col min="6" max="6" width="12.7109375" style="191" customWidth="1"/>
    <col min="7" max="7" width="8.8515625" style="191" customWidth="1"/>
    <col min="8" max="8" width="10.8515625" style="191" customWidth="1"/>
    <col min="9" max="9" width="11.8515625" style="191" customWidth="1"/>
    <col min="10" max="10" width="11.57421875" style="191" customWidth="1"/>
    <col min="11" max="11" width="7.421875" style="191" customWidth="1"/>
    <col min="12" max="12" width="11.00390625" style="191" customWidth="1"/>
    <col min="13" max="13" width="12.421875" style="191" customWidth="1"/>
    <col min="14" max="16384" width="9.140625" style="191" customWidth="1"/>
  </cols>
  <sheetData>
    <row r="1" spans="9:14" ht="15">
      <c r="I1" s="191" t="s">
        <v>469</v>
      </c>
      <c r="K1" s="342"/>
      <c r="L1" s="342"/>
      <c r="M1" s="342"/>
      <c r="N1" s="342"/>
    </row>
    <row r="2" spans="9:14" ht="15">
      <c r="I2" s="191" t="s">
        <v>369</v>
      </c>
      <c r="K2" s="342"/>
      <c r="L2" s="342"/>
      <c r="M2" s="342"/>
      <c r="N2" s="342"/>
    </row>
    <row r="4" spans="1:13" ht="15">
      <c r="A4" s="734" t="s">
        <v>370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</row>
    <row r="5" spans="1:13" ht="15">
      <c r="A5" s="734" t="s">
        <v>371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</row>
    <row r="7" spans="1:13" ht="15">
      <c r="A7" s="734" t="s">
        <v>372</v>
      </c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</row>
    <row r="9" spans="1:13" ht="15" customHeight="1">
      <c r="A9" s="621" t="s">
        <v>524</v>
      </c>
      <c r="B9" s="621" t="s">
        <v>373</v>
      </c>
      <c r="C9" s="621" t="s">
        <v>374</v>
      </c>
      <c r="D9" s="621" t="s">
        <v>97</v>
      </c>
      <c r="E9" s="621"/>
      <c r="F9" s="621"/>
      <c r="G9" s="621"/>
      <c r="H9" s="621"/>
      <c r="I9" s="621"/>
      <c r="J9" s="621"/>
      <c r="K9" s="621"/>
      <c r="L9" s="621"/>
      <c r="M9" s="662" t="s">
        <v>375</v>
      </c>
    </row>
    <row r="10" spans="1:13" ht="100.5" customHeight="1">
      <c r="A10" s="621"/>
      <c r="B10" s="621"/>
      <c r="C10" s="621"/>
      <c r="D10" s="89" t="s">
        <v>472</v>
      </c>
      <c r="E10" s="89" t="s">
        <v>376</v>
      </c>
      <c r="F10" s="89" t="s">
        <v>377</v>
      </c>
      <c r="G10" s="89" t="s">
        <v>378</v>
      </c>
      <c r="H10" s="89" t="s">
        <v>379</v>
      </c>
      <c r="I10" s="491" t="s">
        <v>380</v>
      </c>
      <c r="J10" s="89" t="s">
        <v>381</v>
      </c>
      <c r="K10" s="11" t="s">
        <v>382</v>
      </c>
      <c r="L10" s="492" t="s">
        <v>383</v>
      </c>
      <c r="M10" s="662"/>
    </row>
    <row r="11" spans="1:13" ht="15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282" t="s">
        <v>384</v>
      </c>
      <c r="L11" s="95">
        <v>12</v>
      </c>
      <c r="M11" s="380">
        <v>13</v>
      </c>
    </row>
    <row r="12" spans="1:13" ht="63.75">
      <c r="A12" s="376" t="s">
        <v>733</v>
      </c>
      <c r="B12" s="563" t="s">
        <v>385</v>
      </c>
      <c r="C12" s="575">
        <f>IF(C13+C14=FBA!G59,C13+C14,0)</f>
        <v>109254</v>
      </c>
      <c r="D12" s="575">
        <f>D13+D14</f>
        <v>82100</v>
      </c>
      <c r="E12" s="575">
        <f aca="true" t="shared" si="0" ref="E12:K12">E13+E14</f>
        <v>0</v>
      </c>
      <c r="F12" s="575">
        <f t="shared" si="0"/>
        <v>0</v>
      </c>
      <c r="G12" s="575">
        <f t="shared" si="0"/>
        <v>0</v>
      </c>
      <c r="H12" s="575">
        <f t="shared" si="0"/>
        <v>0</v>
      </c>
      <c r="I12" s="575">
        <f t="shared" si="0"/>
        <v>83600</v>
      </c>
      <c r="J12" s="575">
        <f t="shared" si="0"/>
        <v>0</v>
      </c>
      <c r="K12" s="575">
        <f t="shared" si="0"/>
        <v>0</v>
      </c>
      <c r="L12" s="575">
        <f>IF(L13+L14='FSL-20-5'!F13-'FSL-20-5'!C13,L13+L14,0)</f>
        <v>0</v>
      </c>
      <c r="M12" s="575">
        <f>IF(M13+M14=FBA!F59,M13+M14,0)</f>
        <v>107754</v>
      </c>
    </row>
    <row r="13" spans="1:13" ht="15" customHeight="1">
      <c r="A13" s="95" t="s">
        <v>88</v>
      </c>
      <c r="B13" s="561" t="s">
        <v>386</v>
      </c>
      <c r="C13" s="488">
        <v>109254</v>
      </c>
      <c r="D13" s="90">
        <v>19468</v>
      </c>
      <c r="E13" s="90"/>
      <c r="F13" s="90"/>
      <c r="G13" s="90"/>
      <c r="H13" s="90"/>
      <c r="I13" s="90">
        <v>20968</v>
      </c>
      <c r="J13" s="90"/>
      <c r="K13" s="90"/>
      <c r="L13" s="90"/>
      <c r="M13" s="575">
        <v>107754</v>
      </c>
    </row>
    <row r="14" spans="1:13" ht="15" customHeight="1">
      <c r="A14" s="95" t="s">
        <v>89</v>
      </c>
      <c r="B14" s="561" t="s">
        <v>387</v>
      </c>
      <c r="C14" s="488">
        <v>0</v>
      </c>
      <c r="D14" s="90">
        <v>62632</v>
      </c>
      <c r="E14" s="90"/>
      <c r="F14" s="90"/>
      <c r="G14" s="90"/>
      <c r="H14" s="90"/>
      <c r="I14" s="90">
        <v>62632</v>
      </c>
      <c r="J14" s="90"/>
      <c r="K14" s="90"/>
      <c r="L14" s="90"/>
      <c r="M14" s="575">
        <f>IF(M15+M16=FBA!F61,M15+M16,0)</f>
        <v>0</v>
      </c>
    </row>
    <row r="15" spans="1:13" ht="68.25" customHeight="1">
      <c r="A15" s="376" t="s">
        <v>734</v>
      </c>
      <c r="B15" s="563" t="s">
        <v>388</v>
      </c>
      <c r="C15" s="565">
        <f>IF(C16+C17=FBA!G60,C16+C17,0)</f>
        <v>3453642</v>
      </c>
      <c r="D15" s="565">
        <f aca="true" t="shared" si="1" ref="D15:K15">D16+D17</f>
        <v>1023258</v>
      </c>
      <c r="E15" s="565">
        <f t="shared" si="1"/>
        <v>0</v>
      </c>
      <c r="F15" s="565">
        <f t="shared" si="1"/>
        <v>0</v>
      </c>
      <c r="G15" s="565">
        <f t="shared" si="1"/>
        <v>0</v>
      </c>
      <c r="H15" s="565">
        <f t="shared" si="1"/>
        <v>0</v>
      </c>
      <c r="I15" s="565">
        <f t="shared" si="1"/>
        <v>1089384</v>
      </c>
      <c r="J15" s="565">
        <f t="shared" si="1"/>
        <v>0</v>
      </c>
      <c r="K15" s="565">
        <f t="shared" si="1"/>
        <v>0</v>
      </c>
      <c r="L15" s="565"/>
      <c r="M15" s="565">
        <f>IF(M16+M17=FBA!F60,M16+M17,0)</f>
        <v>3387516</v>
      </c>
    </row>
    <row r="16" spans="1:13" ht="15" customHeight="1">
      <c r="A16" s="95" t="s">
        <v>847</v>
      </c>
      <c r="B16" s="561" t="s">
        <v>386</v>
      </c>
      <c r="C16" s="90">
        <v>3453642</v>
      </c>
      <c r="D16" s="90">
        <v>2800</v>
      </c>
      <c r="E16" s="90"/>
      <c r="F16" s="90"/>
      <c r="G16" s="90"/>
      <c r="H16" s="90"/>
      <c r="I16" s="90">
        <v>68926</v>
      </c>
      <c r="J16" s="90"/>
      <c r="K16" s="90"/>
      <c r="L16" s="90"/>
      <c r="M16" s="565">
        <v>3387516</v>
      </c>
    </row>
    <row r="17" spans="1:13" ht="15" customHeight="1">
      <c r="A17" s="95" t="s">
        <v>849</v>
      </c>
      <c r="B17" s="561" t="s">
        <v>387</v>
      </c>
      <c r="C17" s="90"/>
      <c r="D17" s="90">
        <v>1020458</v>
      </c>
      <c r="E17" s="90"/>
      <c r="F17" s="90"/>
      <c r="G17" s="90"/>
      <c r="H17" s="90"/>
      <c r="I17" s="90">
        <v>1020458</v>
      </c>
      <c r="J17" s="90"/>
      <c r="K17" s="90"/>
      <c r="L17" s="90"/>
      <c r="M17" s="565">
        <v>0</v>
      </c>
    </row>
    <row r="18" spans="1:13" ht="90" customHeight="1">
      <c r="A18" s="376" t="s">
        <v>737</v>
      </c>
      <c r="B18" s="563" t="s">
        <v>389</v>
      </c>
      <c r="C18" s="565"/>
      <c r="D18" s="565">
        <f aca="true" t="shared" si="2" ref="D18:K18">D19+D20</f>
        <v>1023</v>
      </c>
      <c r="E18" s="565">
        <f t="shared" si="2"/>
        <v>0</v>
      </c>
      <c r="F18" s="565">
        <f t="shared" si="2"/>
        <v>0</v>
      </c>
      <c r="G18" s="565">
        <f t="shared" si="2"/>
        <v>0</v>
      </c>
      <c r="H18" s="565">
        <f t="shared" si="2"/>
        <v>0</v>
      </c>
      <c r="I18" s="565">
        <f t="shared" si="2"/>
        <v>1023</v>
      </c>
      <c r="J18" s="565">
        <f t="shared" si="2"/>
        <v>0</v>
      </c>
      <c r="K18" s="565">
        <f t="shared" si="2"/>
        <v>0</v>
      </c>
      <c r="L18" s="565">
        <f>IF(L19+L20='FSL-20-5'!F15-'FSL-20-5'!C15,L19+L20,0)</f>
        <v>0</v>
      </c>
      <c r="M18" s="565">
        <f>IF(M19+M20=FBA!F61,M19+M20,0)</f>
        <v>0</v>
      </c>
    </row>
    <row r="19" spans="1:13" ht="15" customHeight="1">
      <c r="A19" s="95" t="s">
        <v>2</v>
      </c>
      <c r="B19" s="561" t="s">
        <v>386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565">
        <f>C19+D19+E19+F19-G19-H19+I19-J19-K19+L19</f>
        <v>0</v>
      </c>
    </row>
    <row r="20" spans="1:13" ht="15" customHeight="1">
      <c r="A20" s="95" t="s">
        <v>4</v>
      </c>
      <c r="B20" s="561" t="s">
        <v>387</v>
      </c>
      <c r="C20" s="90">
        <v>0</v>
      </c>
      <c r="D20" s="90">
        <v>1023</v>
      </c>
      <c r="E20" s="90"/>
      <c r="F20" s="90"/>
      <c r="G20" s="90"/>
      <c r="H20" s="90"/>
      <c r="I20" s="90">
        <v>1023</v>
      </c>
      <c r="J20" s="90"/>
      <c r="K20" s="90"/>
      <c r="L20" s="90"/>
      <c r="M20" s="565">
        <v>0</v>
      </c>
    </row>
    <row r="21" spans="1:13" ht="15" customHeight="1">
      <c r="A21" s="376" t="s">
        <v>739</v>
      </c>
      <c r="B21" s="563" t="s">
        <v>390</v>
      </c>
      <c r="C21" s="565">
        <f>IF(C22+C23=FBA!G62,C22+C23,0)</f>
        <v>8888</v>
      </c>
      <c r="D21" s="565">
        <f aca="true" t="shared" si="3" ref="D21:K21">D22+D23</f>
        <v>50612</v>
      </c>
      <c r="E21" s="565">
        <f t="shared" si="3"/>
        <v>0</v>
      </c>
      <c r="F21" s="565">
        <f t="shared" si="3"/>
        <v>0</v>
      </c>
      <c r="G21" s="565">
        <f t="shared" si="3"/>
        <v>0</v>
      </c>
      <c r="H21" s="565">
        <f t="shared" si="3"/>
        <v>0</v>
      </c>
      <c r="I21" s="565">
        <f t="shared" si="3"/>
        <v>48624</v>
      </c>
      <c r="J21" s="565">
        <f t="shared" si="3"/>
        <v>0</v>
      </c>
      <c r="K21" s="565">
        <f t="shared" si="3"/>
        <v>0</v>
      </c>
      <c r="L21" s="565">
        <f>IF(L22+L23='FSL-20-5'!F16-'FSL-20-5'!C16,L22+L23,0)</f>
        <v>0</v>
      </c>
      <c r="M21" s="565">
        <v>10876</v>
      </c>
    </row>
    <row r="22" spans="1:13" ht="15" customHeight="1">
      <c r="A22" s="95" t="s">
        <v>391</v>
      </c>
      <c r="B22" s="561" t="s">
        <v>386</v>
      </c>
      <c r="C22" s="90">
        <v>8679</v>
      </c>
      <c r="D22" s="90">
        <v>12466</v>
      </c>
      <c r="E22" s="90"/>
      <c r="F22" s="90"/>
      <c r="G22" s="90"/>
      <c r="H22" s="90"/>
      <c r="I22" s="90">
        <v>11413</v>
      </c>
      <c r="J22" s="90"/>
      <c r="K22" s="90"/>
      <c r="L22" s="90"/>
      <c r="M22" s="565">
        <v>9732</v>
      </c>
    </row>
    <row r="23" spans="1:13" ht="15" customHeight="1">
      <c r="A23" s="95" t="s">
        <v>392</v>
      </c>
      <c r="B23" s="561" t="s">
        <v>387</v>
      </c>
      <c r="C23" s="90">
        <v>209</v>
      </c>
      <c r="D23" s="90">
        <v>38146</v>
      </c>
      <c r="E23" s="90"/>
      <c r="F23" s="90"/>
      <c r="G23" s="90"/>
      <c r="H23" s="90"/>
      <c r="I23" s="90">
        <v>37211</v>
      </c>
      <c r="J23" s="90"/>
      <c r="K23" s="90"/>
      <c r="L23" s="90"/>
      <c r="M23" s="565">
        <v>1144</v>
      </c>
    </row>
    <row r="24" spans="1:13" ht="19.5" customHeight="1">
      <c r="A24" s="376" t="s">
        <v>741</v>
      </c>
      <c r="B24" s="563" t="s">
        <v>393</v>
      </c>
      <c r="C24" s="565">
        <f>IF(C12+C15+C18+C21=FBA!G58,C12+C15+C18+C21,0)</f>
        <v>3571784</v>
      </c>
      <c r="D24" s="565">
        <f aca="true" t="shared" si="4" ref="D24:K24">D12+D15+D18+D21</f>
        <v>1156993</v>
      </c>
      <c r="E24" s="565">
        <f t="shared" si="4"/>
        <v>0</v>
      </c>
      <c r="F24" s="565">
        <f t="shared" si="4"/>
        <v>0</v>
      </c>
      <c r="G24" s="565">
        <f t="shared" si="4"/>
        <v>0</v>
      </c>
      <c r="H24" s="565">
        <f t="shared" si="4"/>
        <v>0</v>
      </c>
      <c r="I24" s="565">
        <f t="shared" si="4"/>
        <v>1222631</v>
      </c>
      <c r="J24" s="565">
        <f t="shared" si="4"/>
        <v>0</v>
      </c>
      <c r="K24" s="565">
        <f t="shared" si="4"/>
        <v>0</v>
      </c>
      <c r="L24" s="565">
        <v>24208</v>
      </c>
      <c r="M24" s="565">
        <v>3506146</v>
      </c>
    </row>
  </sheetData>
  <sheetProtection/>
  <mergeCells count="8">
    <mergeCell ref="A4:M4"/>
    <mergeCell ref="A5:M5"/>
    <mergeCell ref="A7:M7"/>
    <mergeCell ref="M9:M10"/>
    <mergeCell ref="A9:A10"/>
    <mergeCell ref="B9:B10"/>
    <mergeCell ref="C9:C10"/>
    <mergeCell ref="D9:L9"/>
  </mergeCells>
  <printOptions/>
  <pageMargins left="0.35433070866141736" right="0.15748031496062992" top="0" bottom="0" header="0.11811023622047245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0">
      <selection activeCell="K15" sqref="K15"/>
    </sheetView>
  </sheetViews>
  <sheetFormatPr defaultColWidth="9.140625" defaultRowHeight="12.75"/>
  <cols>
    <col min="1" max="1" width="4.421875" style="191" customWidth="1"/>
    <col min="2" max="2" width="56.421875" style="191" customWidth="1"/>
    <col min="3" max="4" width="13.28125" style="191" customWidth="1"/>
    <col min="5" max="5" width="12.28125" style="191" customWidth="1"/>
    <col min="6" max="6" width="13.57421875" style="191" customWidth="1"/>
    <col min="7" max="7" width="13.28125" style="191" customWidth="1"/>
    <col min="8" max="8" width="12.28125" style="191" customWidth="1"/>
    <col min="9" max="16384" width="9.140625" style="191" customWidth="1"/>
  </cols>
  <sheetData>
    <row r="1" ht="15">
      <c r="F1" s="188"/>
    </row>
    <row r="2" ht="15">
      <c r="F2" s="191" t="s">
        <v>394</v>
      </c>
    </row>
    <row r="3" ht="15">
      <c r="F3" s="191" t="s">
        <v>395</v>
      </c>
    </row>
    <row r="4" ht="8.25" customHeight="1"/>
    <row r="5" spans="1:8" ht="15">
      <c r="A5" s="734" t="s">
        <v>396</v>
      </c>
      <c r="B5" s="734"/>
      <c r="C5" s="734"/>
      <c r="D5" s="734"/>
      <c r="E5" s="734"/>
      <c r="F5" s="734"/>
      <c r="G5" s="734"/>
      <c r="H5" s="734"/>
    </row>
    <row r="6" spans="1:8" ht="15">
      <c r="A6" s="734" t="s">
        <v>371</v>
      </c>
      <c r="B6" s="734"/>
      <c r="C6" s="734"/>
      <c r="D6" s="734"/>
      <c r="E6" s="734"/>
      <c r="F6" s="734"/>
      <c r="G6" s="734"/>
      <c r="H6" s="734"/>
    </row>
    <row r="7" ht="5.25" customHeight="1"/>
    <row r="8" spans="1:8" ht="15">
      <c r="A8" s="734" t="s">
        <v>397</v>
      </c>
      <c r="B8" s="734"/>
      <c r="C8" s="734"/>
      <c r="D8" s="734"/>
      <c r="E8" s="734"/>
      <c r="F8" s="734"/>
      <c r="G8" s="734"/>
      <c r="H8" s="734"/>
    </row>
    <row r="9" ht="5.25" customHeight="1"/>
    <row r="10" spans="1:8" ht="15" customHeight="1">
      <c r="A10" s="735" t="s">
        <v>524</v>
      </c>
      <c r="B10" s="735" t="s">
        <v>398</v>
      </c>
      <c r="C10" s="735" t="s">
        <v>399</v>
      </c>
      <c r="D10" s="735"/>
      <c r="E10" s="735"/>
      <c r="F10" s="735" t="s">
        <v>400</v>
      </c>
      <c r="G10" s="735"/>
      <c r="H10" s="735"/>
    </row>
    <row r="11" spans="1:8" ht="79.5" customHeight="1">
      <c r="A11" s="735"/>
      <c r="B11" s="735"/>
      <c r="C11" s="190" t="s">
        <v>401</v>
      </c>
      <c r="D11" s="190" t="s">
        <v>402</v>
      </c>
      <c r="E11" s="460" t="s">
        <v>730</v>
      </c>
      <c r="F11" s="190" t="s">
        <v>403</v>
      </c>
      <c r="G11" s="190" t="s">
        <v>404</v>
      </c>
      <c r="H11" s="460" t="s">
        <v>730</v>
      </c>
    </row>
    <row r="12" spans="1:8" ht="15">
      <c r="A12" s="192">
        <v>1</v>
      </c>
      <c r="B12" s="192">
        <v>2</v>
      </c>
      <c r="C12" s="192">
        <v>3</v>
      </c>
      <c r="D12" s="192">
        <v>4</v>
      </c>
      <c r="E12" s="463" t="s">
        <v>405</v>
      </c>
      <c r="F12" s="192">
        <v>6</v>
      </c>
      <c r="G12" s="192">
        <v>7</v>
      </c>
      <c r="H12" s="463" t="s">
        <v>406</v>
      </c>
    </row>
    <row r="13" spans="1:8" ht="45">
      <c r="A13" s="192" t="s">
        <v>733</v>
      </c>
      <c r="B13" s="208" t="s">
        <v>407</v>
      </c>
      <c r="C13" s="190"/>
      <c r="D13" s="190">
        <f>SUM('FS-20-4'!C12)</f>
        <v>109254</v>
      </c>
      <c r="E13" s="460">
        <f>IF(C13+D13=FBA!G59,C13+D13,0)</f>
        <v>109254</v>
      </c>
      <c r="F13" s="190"/>
      <c r="G13" s="190">
        <f>'FS-20-4'!M12</f>
        <v>107754</v>
      </c>
      <c r="H13" s="460">
        <f>IF(F13+G13=FBA!F59,F13+G13,0)</f>
        <v>107754</v>
      </c>
    </row>
    <row r="14" spans="1:8" ht="54.75" customHeight="1">
      <c r="A14" s="192" t="s">
        <v>734</v>
      </c>
      <c r="B14" s="208" t="s">
        <v>408</v>
      </c>
      <c r="C14" s="190"/>
      <c r="D14" s="190">
        <f>'FS-20-4'!C15</f>
        <v>3453642</v>
      </c>
      <c r="E14" s="460">
        <f>IF(C14+D14=FBA!G60,C14+D14,0)</f>
        <v>3453642</v>
      </c>
      <c r="F14" s="190"/>
      <c r="G14" s="190">
        <f>'FS-20-4'!M15</f>
        <v>3387516</v>
      </c>
      <c r="H14" s="460">
        <f>IF(F14+G14=FBA!F60,F14+G14,0)</f>
        <v>3387516</v>
      </c>
    </row>
    <row r="15" spans="1:8" ht="60" customHeight="1">
      <c r="A15" s="192" t="s">
        <v>737</v>
      </c>
      <c r="B15" s="208" t="s">
        <v>409</v>
      </c>
      <c r="C15" s="190"/>
      <c r="D15" s="190">
        <f>'FS-20-4'!C18</f>
        <v>0</v>
      </c>
      <c r="E15" s="460">
        <f>IF(C15+D15=FBA!G61,C15+D15,0)</f>
        <v>0</v>
      </c>
      <c r="F15" s="190"/>
      <c r="G15" s="190">
        <f>'FS-20-4'!M18</f>
        <v>0</v>
      </c>
      <c r="H15" s="460">
        <f>IF(F15+G15=FBA!F61,F15+G15,0)</f>
        <v>0</v>
      </c>
    </row>
    <row r="16" spans="1:8" ht="15" customHeight="1">
      <c r="A16" s="192" t="s">
        <v>739</v>
      </c>
      <c r="B16" s="208" t="s">
        <v>603</v>
      </c>
      <c r="C16" s="190"/>
      <c r="D16" s="190">
        <f>'FS-20-4'!C21</f>
        <v>8888</v>
      </c>
      <c r="E16" s="460">
        <f>IF(C16+D16=FBA!G62,C16+D16,0)</f>
        <v>8888</v>
      </c>
      <c r="F16" s="190"/>
      <c r="G16" s="190">
        <v>10876</v>
      </c>
      <c r="H16" s="460">
        <f>IF(F16+G16=FBA!F62,F16+G16,0)</f>
        <v>10876</v>
      </c>
    </row>
    <row r="17" spans="1:8" ht="15" customHeight="1">
      <c r="A17" s="463" t="s">
        <v>741</v>
      </c>
      <c r="B17" s="493" t="s">
        <v>730</v>
      </c>
      <c r="C17" s="460">
        <f>C13+C14+C15+C16</f>
        <v>0</v>
      </c>
      <c r="D17" s="460">
        <f>D13+D14+D15+D16</f>
        <v>3571784</v>
      </c>
      <c r="E17" s="460">
        <f>IF(C17+D17=FBA!G58,C17+D17,0)</f>
        <v>3571784</v>
      </c>
      <c r="F17" s="460">
        <f>F13+F14+F15+F16</f>
        <v>0</v>
      </c>
      <c r="G17" s="460">
        <f>G13+G14+G15+G16</f>
        <v>3506146</v>
      </c>
      <c r="H17" s="460">
        <f>IF(F17+G17=FBA!F58,F17+G17,0)</f>
        <v>3506146</v>
      </c>
    </row>
    <row r="18" ht="6.75" customHeight="1"/>
    <row r="19" spans="3:5" ht="11.25" customHeight="1">
      <c r="C19" s="283"/>
      <c r="D19" s="283"/>
      <c r="E19" s="283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A23" sqref="A23:H23"/>
    </sheetView>
  </sheetViews>
  <sheetFormatPr defaultColWidth="9.140625" defaultRowHeight="12.75"/>
  <cols>
    <col min="1" max="1" width="5.57421875" style="0" customWidth="1"/>
    <col min="2" max="2" width="46.7109375" style="0" customWidth="1"/>
    <col min="3" max="3" width="14.140625" style="0" customWidth="1"/>
    <col min="4" max="4" width="17.140625" style="0" customWidth="1"/>
    <col min="5" max="5" width="13.8515625" style="0" customWidth="1"/>
    <col min="6" max="7" width="13.140625" style="0" customWidth="1"/>
    <col min="8" max="8" width="14.7109375" style="0" customWidth="1"/>
  </cols>
  <sheetData>
    <row r="1" spans="1:8" ht="12.75">
      <c r="A1" s="83"/>
      <c r="B1" s="83"/>
      <c r="C1" s="83"/>
      <c r="D1" s="128" t="s">
        <v>426</v>
      </c>
      <c r="E1" s="83"/>
      <c r="F1" s="83"/>
      <c r="G1" s="83"/>
      <c r="H1" s="83"/>
    </row>
    <row r="2" spans="1:8" ht="12.75">
      <c r="A2" s="83"/>
      <c r="B2" s="83"/>
      <c r="C2" s="83"/>
      <c r="D2" s="128" t="s">
        <v>427</v>
      </c>
      <c r="E2" s="83"/>
      <c r="F2" s="83"/>
      <c r="G2" s="83"/>
      <c r="H2" s="83"/>
    </row>
    <row r="3" spans="1:8" ht="12.75">
      <c r="A3" s="83"/>
      <c r="B3" s="83"/>
      <c r="C3" s="83"/>
      <c r="D3" s="128" t="s">
        <v>428</v>
      </c>
      <c r="E3" s="83"/>
      <c r="F3" s="83"/>
      <c r="G3" s="83"/>
      <c r="H3" s="83"/>
    </row>
    <row r="4" spans="1:8" ht="2.25" customHeight="1">
      <c r="A4" s="83"/>
      <c r="B4" s="83"/>
      <c r="C4" s="83"/>
      <c r="D4" s="83"/>
      <c r="E4" s="83"/>
      <c r="F4" s="83"/>
      <c r="G4" s="83"/>
      <c r="H4" s="83"/>
    </row>
    <row r="5" spans="1:8" ht="27.75" customHeight="1">
      <c r="A5" s="587" t="s">
        <v>430</v>
      </c>
      <c r="B5" s="587"/>
      <c r="C5" s="587"/>
      <c r="D5" s="587"/>
      <c r="E5" s="587"/>
      <c r="F5" s="587"/>
      <c r="G5" s="587"/>
      <c r="H5" s="587"/>
    </row>
    <row r="6" spans="1:8" ht="9" customHeight="1">
      <c r="A6" s="83"/>
      <c r="B6" s="83"/>
      <c r="C6" s="83"/>
      <c r="D6" s="83"/>
      <c r="E6" s="83"/>
      <c r="F6" s="83"/>
      <c r="G6" s="83"/>
      <c r="H6" s="83"/>
    </row>
    <row r="7" spans="1:8" ht="14.25">
      <c r="A7" s="626" t="s">
        <v>431</v>
      </c>
      <c r="B7" s="626"/>
      <c r="C7" s="626"/>
      <c r="D7" s="626"/>
      <c r="E7" s="626"/>
      <c r="F7" s="626"/>
      <c r="G7" s="626"/>
      <c r="H7" s="626"/>
    </row>
    <row r="8" spans="1:8" ht="7.5" customHeight="1">
      <c r="A8" s="83"/>
      <c r="B8" s="83"/>
      <c r="C8" s="83"/>
      <c r="D8" s="83"/>
      <c r="E8" s="83"/>
      <c r="F8" s="83"/>
      <c r="G8" s="83"/>
      <c r="H8" s="83"/>
    </row>
    <row r="9" spans="1:8" ht="51">
      <c r="A9" s="89" t="s">
        <v>524</v>
      </c>
      <c r="B9" s="89" t="s">
        <v>432</v>
      </c>
      <c r="C9" s="89" t="s">
        <v>433</v>
      </c>
      <c r="D9" s="89" t="s">
        <v>434</v>
      </c>
      <c r="E9" s="89" t="s">
        <v>435</v>
      </c>
      <c r="F9" s="89" t="s">
        <v>436</v>
      </c>
      <c r="G9" s="89" t="s">
        <v>437</v>
      </c>
      <c r="H9" s="376" t="s">
        <v>438</v>
      </c>
    </row>
    <row r="10" spans="1:8" ht="12.7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380">
        <v>8</v>
      </c>
    </row>
    <row r="11" spans="1:8" ht="14.25" customHeight="1">
      <c r="A11" s="92" t="s">
        <v>733</v>
      </c>
      <c r="B11" s="96" t="s">
        <v>439</v>
      </c>
      <c r="C11" s="495"/>
      <c r="D11" s="495"/>
      <c r="E11" s="495"/>
      <c r="F11" s="495"/>
      <c r="G11" s="495"/>
      <c r="H11" s="496">
        <f>C11+D11+E11-F11-G11</f>
        <v>0</v>
      </c>
    </row>
    <row r="12" spans="1:8" ht="14.25" customHeight="1">
      <c r="A12" s="92" t="s">
        <v>734</v>
      </c>
      <c r="B12" s="96" t="s">
        <v>440</v>
      </c>
      <c r="C12" s="495"/>
      <c r="D12" s="495"/>
      <c r="E12" s="495"/>
      <c r="F12" s="495"/>
      <c r="G12" s="495"/>
      <c r="H12" s="496">
        <f aca="true" t="shared" si="0" ref="H12:H21">C12+D12+E12-F12-G12</f>
        <v>0</v>
      </c>
    </row>
    <row r="13" spans="1:8" ht="14.25" customHeight="1">
      <c r="A13" s="92" t="s">
        <v>737</v>
      </c>
      <c r="B13" s="96" t="s">
        <v>441</v>
      </c>
      <c r="C13" s="495"/>
      <c r="D13" s="495"/>
      <c r="E13" s="495"/>
      <c r="F13" s="495"/>
      <c r="G13" s="495"/>
      <c r="H13" s="496">
        <f t="shared" si="0"/>
        <v>0</v>
      </c>
    </row>
    <row r="14" spans="1:8" ht="14.25" customHeight="1">
      <c r="A14" s="92" t="s">
        <v>739</v>
      </c>
      <c r="B14" s="96" t="s">
        <v>442</v>
      </c>
      <c r="C14" s="495"/>
      <c r="D14" s="495"/>
      <c r="E14" s="495"/>
      <c r="F14" s="495"/>
      <c r="G14" s="495"/>
      <c r="H14" s="496">
        <f t="shared" si="0"/>
        <v>0</v>
      </c>
    </row>
    <row r="15" spans="1:8" ht="14.25" customHeight="1">
      <c r="A15" s="92" t="s">
        <v>741</v>
      </c>
      <c r="B15" s="96" t="s">
        <v>443</v>
      </c>
      <c r="C15" s="495"/>
      <c r="D15" s="495"/>
      <c r="E15" s="495"/>
      <c r="F15" s="495"/>
      <c r="G15" s="495"/>
      <c r="H15" s="496">
        <f t="shared" si="0"/>
        <v>0</v>
      </c>
    </row>
    <row r="16" spans="1:8" ht="14.25" customHeight="1">
      <c r="A16" s="92" t="s">
        <v>743</v>
      </c>
      <c r="B16" s="96" t="s">
        <v>444</v>
      </c>
      <c r="C16" s="495"/>
      <c r="D16" s="495"/>
      <c r="E16" s="495"/>
      <c r="F16" s="495"/>
      <c r="G16" s="495"/>
      <c r="H16" s="496">
        <f t="shared" si="0"/>
        <v>0</v>
      </c>
    </row>
    <row r="17" spans="1:8" ht="14.25" customHeight="1">
      <c r="A17" s="92" t="s">
        <v>745</v>
      </c>
      <c r="B17" s="96" t="s">
        <v>445</v>
      </c>
      <c r="C17" s="495"/>
      <c r="D17" s="495"/>
      <c r="E17" s="495"/>
      <c r="F17" s="495"/>
      <c r="G17" s="495"/>
      <c r="H17" s="496">
        <f t="shared" si="0"/>
        <v>0</v>
      </c>
    </row>
    <row r="18" spans="1:8" ht="38.25">
      <c r="A18" s="155" t="s">
        <v>747</v>
      </c>
      <c r="B18" s="96" t="s">
        <v>446</v>
      </c>
      <c r="C18" s="495"/>
      <c r="D18" s="495"/>
      <c r="E18" s="495"/>
      <c r="F18" s="495"/>
      <c r="G18" s="495"/>
      <c r="H18" s="496">
        <f t="shared" si="0"/>
        <v>0</v>
      </c>
    </row>
    <row r="19" spans="1:8" ht="51">
      <c r="A19" s="155" t="s">
        <v>749</v>
      </c>
      <c r="B19" s="96" t="s">
        <v>447</v>
      </c>
      <c r="C19" s="495"/>
      <c r="D19" s="495"/>
      <c r="E19" s="495"/>
      <c r="F19" s="495"/>
      <c r="G19" s="495"/>
      <c r="H19" s="496">
        <f t="shared" si="0"/>
        <v>0</v>
      </c>
    </row>
    <row r="20" spans="1:8" ht="14.25" customHeight="1">
      <c r="A20" s="92" t="s">
        <v>750</v>
      </c>
      <c r="B20" s="96" t="s">
        <v>448</v>
      </c>
      <c r="C20" s="495"/>
      <c r="D20" s="495"/>
      <c r="E20" s="495"/>
      <c r="F20" s="495"/>
      <c r="G20" s="495"/>
      <c r="H20" s="496">
        <f t="shared" si="0"/>
        <v>0</v>
      </c>
    </row>
    <row r="21" spans="1:8" ht="14.25" customHeight="1">
      <c r="A21" s="92" t="s">
        <v>751</v>
      </c>
      <c r="B21" s="96" t="s">
        <v>449</v>
      </c>
      <c r="C21" s="495"/>
      <c r="D21" s="495"/>
      <c r="E21" s="495"/>
      <c r="F21" s="495"/>
      <c r="G21" s="495"/>
      <c r="H21" s="496">
        <f t="shared" si="0"/>
        <v>0</v>
      </c>
    </row>
    <row r="22" spans="1:8" ht="14.25" customHeight="1">
      <c r="A22" s="420" t="s">
        <v>752</v>
      </c>
      <c r="B22" s="401" t="s">
        <v>450</v>
      </c>
      <c r="C22" s="496">
        <f>IF(SUM(C11:C21)=FBA!F66+FBA!F69,SUM(C11:C21),0)</f>
        <v>0</v>
      </c>
      <c r="D22" s="496">
        <f>SUM(D11:D21)</f>
        <v>0</v>
      </c>
      <c r="E22" s="496">
        <f>SUM(E11:E21)</f>
        <v>0</v>
      </c>
      <c r="F22" s="496">
        <f>SUM(F11:F21)</f>
        <v>0</v>
      </c>
      <c r="G22" s="496">
        <f>SUM(G11:G21)</f>
        <v>0</v>
      </c>
      <c r="H22" s="496">
        <f>IF(C22+D22+E22-F22-G22=FBA!F66+FBA!F69,0)</f>
        <v>0</v>
      </c>
    </row>
    <row r="23" spans="1:8" ht="18.75" customHeight="1">
      <c r="A23" s="736" t="s">
        <v>451</v>
      </c>
      <c r="B23" s="736"/>
      <c r="C23" s="736"/>
      <c r="D23" s="736"/>
      <c r="E23" s="736"/>
      <c r="F23" s="736"/>
      <c r="G23" s="736"/>
      <c r="H23" s="736"/>
    </row>
    <row r="24" spans="1:8" ht="7.5" customHeight="1">
      <c r="A24" s="737" t="s">
        <v>452</v>
      </c>
      <c r="B24" s="737"/>
      <c r="C24" s="737"/>
      <c r="D24" s="737"/>
      <c r="E24" s="737"/>
      <c r="F24" s="737"/>
      <c r="G24" s="737"/>
      <c r="H24" s="737"/>
    </row>
  </sheetData>
  <sheetProtection/>
  <mergeCells count="4">
    <mergeCell ref="A23:H23"/>
    <mergeCell ref="A24:H24"/>
    <mergeCell ref="A5:H5"/>
    <mergeCell ref="A7:H7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6" sqref="E16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41.28125" style="0" customWidth="1"/>
    <col min="4" max="4" width="20.57421875" style="0" customWidth="1"/>
    <col min="5" max="5" width="19.57421875" style="0" customWidth="1"/>
    <col min="6" max="6" width="2.57421875" style="0" customWidth="1"/>
    <col min="7" max="7" width="0.13671875" style="0" customWidth="1"/>
  </cols>
  <sheetData>
    <row r="1" spans="1:6" ht="12.75">
      <c r="A1" s="83"/>
      <c r="B1" s="86"/>
      <c r="C1" s="85" t="s">
        <v>453</v>
      </c>
      <c r="D1" s="83"/>
      <c r="E1" s="83"/>
      <c r="F1" s="83"/>
    </row>
    <row r="2" spans="1:6" ht="12.75">
      <c r="A2" s="83"/>
      <c r="B2" s="128"/>
      <c r="C2" s="85" t="s">
        <v>454</v>
      </c>
      <c r="D2" s="83"/>
      <c r="E2" s="83"/>
      <c r="F2" s="83"/>
    </row>
    <row r="3" spans="1:6" ht="12.75">
      <c r="A3" s="83"/>
      <c r="B3" s="128"/>
      <c r="C3" s="128" t="s">
        <v>455</v>
      </c>
      <c r="D3" s="83"/>
      <c r="E3" s="83"/>
      <c r="F3" s="83"/>
    </row>
    <row r="4" spans="1:6" ht="7.5" customHeight="1">
      <c r="A4" s="83"/>
      <c r="B4" s="83"/>
      <c r="C4" s="83"/>
      <c r="D4" s="83"/>
      <c r="E4" s="83"/>
      <c r="F4" s="83"/>
    </row>
    <row r="5" spans="1:6" ht="28.5" customHeight="1">
      <c r="A5" s="587" t="s">
        <v>456</v>
      </c>
      <c r="B5" s="587"/>
      <c r="C5" s="587"/>
      <c r="D5" s="587"/>
      <c r="E5" s="587"/>
      <c r="F5" s="290"/>
    </row>
    <row r="6" spans="1:6" ht="4.5" customHeight="1">
      <c r="A6" s="83"/>
      <c r="B6" s="83"/>
      <c r="C6" s="83"/>
      <c r="D6" s="83"/>
      <c r="E6" s="83"/>
      <c r="F6" s="83"/>
    </row>
    <row r="7" spans="1:6" ht="13.5" customHeight="1">
      <c r="A7" s="626" t="s">
        <v>457</v>
      </c>
      <c r="B7" s="626"/>
      <c r="C7" s="626"/>
      <c r="D7" s="626"/>
      <c r="E7" s="626"/>
      <c r="F7" s="83"/>
    </row>
    <row r="8" spans="1:6" ht="12.75">
      <c r="A8" s="83"/>
      <c r="B8" s="83"/>
      <c r="C8" s="83"/>
      <c r="D8" s="83"/>
      <c r="E8" s="83"/>
      <c r="F8" s="83"/>
    </row>
    <row r="9" spans="1:6" ht="28.5">
      <c r="A9" s="83"/>
      <c r="B9" s="291" t="s">
        <v>458</v>
      </c>
      <c r="C9" s="291" t="s">
        <v>459</v>
      </c>
      <c r="D9" s="291" t="s">
        <v>460</v>
      </c>
      <c r="E9" s="291" t="s">
        <v>461</v>
      </c>
      <c r="F9" s="83"/>
    </row>
    <row r="10" spans="1:6" ht="12.75">
      <c r="A10" s="83"/>
      <c r="B10" s="292">
        <v>1</v>
      </c>
      <c r="C10" s="292">
        <v>2</v>
      </c>
      <c r="D10" s="292">
        <v>3</v>
      </c>
      <c r="E10" s="292">
        <v>4</v>
      </c>
      <c r="F10" s="83"/>
    </row>
    <row r="11" spans="1:6" ht="21" customHeight="1">
      <c r="A11" s="83"/>
      <c r="B11" s="498" t="s">
        <v>733</v>
      </c>
      <c r="C11" s="499" t="s">
        <v>462</v>
      </c>
      <c r="D11" s="500">
        <f>D12+D13</f>
        <v>0</v>
      </c>
      <c r="E11" s="500">
        <f>E12+E13</f>
        <v>0</v>
      </c>
      <c r="F11" s="83"/>
    </row>
    <row r="12" spans="1:6" ht="21" customHeight="1">
      <c r="A12" s="83"/>
      <c r="B12" s="293" t="s">
        <v>88</v>
      </c>
      <c r="C12" s="294" t="s">
        <v>463</v>
      </c>
      <c r="D12" s="501"/>
      <c r="E12" s="501"/>
      <c r="F12" s="83"/>
    </row>
    <row r="13" spans="1:6" ht="21" customHeight="1">
      <c r="A13" s="83"/>
      <c r="B13" s="293" t="s">
        <v>89</v>
      </c>
      <c r="C13" s="497" t="s">
        <v>473</v>
      </c>
      <c r="D13" s="501"/>
      <c r="E13" s="501"/>
      <c r="F13" s="83"/>
    </row>
    <row r="14" spans="1:6" ht="21" customHeight="1">
      <c r="A14" s="83"/>
      <c r="B14" s="293" t="s">
        <v>734</v>
      </c>
      <c r="C14" s="295" t="s">
        <v>464</v>
      </c>
      <c r="D14" s="501"/>
      <c r="E14" s="501"/>
      <c r="F14" s="83"/>
    </row>
    <row r="15" spans="1:6" ht="21" customHeight="1">
      <c r="A15" s="83"/>
      <c r="B15" s="293" t="s">
        <v>737</v>
      </c>
      <c r="C15" s="294" t="s">
        <v>465</v>
      </c>
      <c r="D15" s="501"/>
      <c r="E15" s="501"/>
      <c r="F15" s="83"/>
    </row>
    <row r="16" spans="1:6" ht="21" customHeight="1">
      <c r="A16" s="83"/>
      <c r="B16" s="498" t="s">
        <v>739</v>
      </c>
      <c r="C16" s="499" t="s">
        <v>466</v>
      </c>
      <c r="D16" s="500">
        <f>D11+D14+D15</f>
        <v>0</v>
      </c>
      <c r="E16" s="500">
        <f>IF(E11+E14+E15=FBA!F66+FBA!F69,E11+E14+E15,0)</f>
        <v>0</v>
      </c>
      <c r="F16" s="83"/>
    </row>
    <row r="17" spans="1:6" ht="16.5" customHeight="1">
      <c r="A17" s="738" t="s">
        <v>452</v>
      </c>
      <c r="B17" s="738"/>
      <c r="C17" s="738"/>
      <c r="D17" s="738"/>
      <c r="E17" s="738"/>
      <c r="F17" s="83"/>
    </row>
  </sheetData>
  <sheetProtection/>
  <mergeCells count="3">
    <mergeCell ref="A5:E5"/>
    <mergeCell ref="A7:E7"/>
    <mergeCell ref="A17:E17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F15" sqref="F15"/>
    </sheetView>
  </sheetViews>
  <sheetFormatPr defaultColWidth="9.140625" defaultRowHeight="12.75"/>
  <cols>
    <col min="1" max="1" width="4.7109375" style="297" customWidth="1"/>
    <col min="2" max="2" width="1.57421875" style="297" customWidth="1"/>
    <col min="3" max="3" width="30.57421875" style="297" customWidth="1"/>
    <col min="4" max="4" width="8.421875" style="297" customWidth="1"/>
    <col min="5" max="5" width="10.57421875" style="297" customWidth="1"/>
    <col min="6" max="6" width="11.7109375" style="297" customWidth="1"/>
    <col min="7" max="7" width="8.28125" style="297" customWidth="1"/>
    <col min="8" max="8" width="10.28125" style="297" bestFit="1" customWidth="1"/>
    <col min="9" max="9" width="12.28125" style="297" customWidth="1"/>
    <col min="10" max="16384" width="9.140625" style="297" customWidth="1"/>
  </cols>
  <sheetData>
    <row r="1" ht="15">
      <c r="F1" s="219"/>
    </row>
    <row r="2" spans="6:9" ht="12.75" customHeight="1">
      <c r="F2" s="286" t="s">
        <v>92</v>
      </c>
      <c r="H2" s="222"/>
      <c r="I2" s="222"/>
    </row>
    <row r="3" spans="2:9" ht="15">
      <c r="B3" s="298"/>
      <c r="F3" s="286" t="s">
        <v>410</v>
      </c>
      <c r="H3" s="194"/>
      <c r="I3" s="284"/>
    </row>
    <row r="4" spans="1:9" s="299" customFormat="1" ht="33.75" customHeight="1">
      <c r="A4" s="681" t="s">
        <v>411</v>
      </c>
      <c r="B4" s="681"/>
      <c r="C4" s="681"/>
      <c r="D4" s="681"/>
      <c r="E4" s="681"/>
      <c r="F4" s="681"/>
      <c r="G4" s="681"/>
      <c r="H4" s="681"/>
      <c r="I4" s="681"/>
    </row>
    <row r="5" spans="1:9" ht="18" customHeight="1">
      <c r="A5" s="682" t="s">
        <v>412</v>
      </c>
      <c r="B5" s="682"/>
      <c r="C5" s="682"/>
      <c r="D5" s="682"/>
      <c r="E5" s="682"/>
      <c r="F5" s="682"/>
      <c r="G5" s="682"/>
      <c r="H5" s="682"/>
      <c r="I5" s="682"/>
    </row>
    <row r="7" spans="1:9" ht="30" customHeight="1">
      <c r="A7" s="739" t="s">
        <v>524</v>
      </c>
      <c r="B7" s="683" t="s">
        <v>87</v>
      </c>
      <c r="C7" s="684"/>
      <c r="D7" s="739" t="s">
        <v>527</v>
      </c>
      <c r="E7" s="739"/>
      <c r="F7" s="739"/>
      <c r="G7" s="739" t="s">
        <v>528</v>
      </c>
      <c r="H7" s="739"/>
      <c r="I7" s="739"/>
    </row>
    <row r="8" spans="1:9" ht="120">
      <c r="A8" s="739"/>
      <c r="B8" s="740"/>
      <c r="C8" s="741"/>
      <c r="D8" s="258" t="s">
        <v>284</v>
      </c>
      <c r="E8" s="258" t="s">
        <v>413</v>
      </c>
      <c r="F8" s="258" t="s">
        <v>414</v>
      </c>
      <c r="G8" s="258" t="s">
        <v>284</v>
      </c>
      <c r="H8" s="258" t="s">
        <v>413</v>
      </c>
      <c r="I8" s="258" t="s">
        <v>414</v>
      </c>
    </row>
    <row r="9" spans="1:9" ht="15">
      <c r="A9" s="258">
        <v>1</v>
      </c>
      <c r="B9" s="686">
        <v>2</v>
      </c>
      <c r="C9" s="687"/>
      <c r="D9" s="258">
        <v>3</v>
      </c>
      <c r="E9" s="258">
        <v>4</v>
      </c>
      <c r="F9" s="258">
        <v>5</v>
      </c>
      <c r="G9" s="258">
        <v>6</v>
      </c>
      <c r="H9" s="258">
        <v>7</v>
      </c>
      <c r="I9" s="258">
        <v>8</v>
      </c>
    </row>
    <row r="10" spans="1:9" ht="29.25" customHeight="1">
      <c r="A10" s="464" t="s">
        <v>733</v>
      </c>
      <c r="B10" s="717" t="s">
        <v>615</v>
      </c>
      <c r="C10" s="718"/>
      <c r="D10" s="503">
        <f>FBA!F72</f>
        <v>0</v>
      </c>
      <c r="E10" s="502"/>
      <c r="F10" s="502"/>
      <c r="G10" s="503">
        <f>FBA!F72</f>
        <v>0</v>
      </c>
      <c r="H10" s="502"/>
      <c r="I10" s="502"/>
    </row>
    <row r="11" spans="1:9" ht="15.75" customHeight="1">
      <c r="A11" s="464" t="s">
        <v>734</v>
      </c>
      <c r="B11" s="717" t="s">
        <v>624</v>
      </c>
      <c r="C11" s="718"/>
      <c r="D11" s="503">
        <v>47571</v>
      </c>
      <c r="E11" s="502">
        <v>47571</v>
      </c>
      <c r="F11" s="502"/>
      <c r="G11" s="503">
        <v>70946</v>
      </c>
      <c r="H11" s="502">
        <v>70946</v>
      </c>
      <c r="I11" s="502"/>
    </row>
    <row r="12" spans="1:9" ht="15.75" customHeight="1">
      <c r="A12" s="464" t="s">
        <v>737</v>
      </c>
      <c r="B12" s="717" t="s">
        <v>627</v>
      </c>
      <c r="C12" s="742"/>
      <c r="D12" s="503">
        <f>IF(D13+D14+D15+D16=FBA!F81,D13+D14+D15+D16,0)</f>
        <v>124549</v>
      </c>
      <c r="E12" s="503">
        <v>124549</v>
      </c>
      <c r="F12" s="503">
        <f>F13+F14+F15+F16</f>
        <v>0</v>
      </c>
      <c r="G12" s="503">
        <f>IF(G13+G14+G15+G16=FBA!G81,G13+G14+G15+G16,0)</f>
        <v>98497</v>
      </c>
      <c r="H12" s="503">
        <v>98497</v>
      </c>
      <c r="I12" s="503">
        <f>I13+I14+I15+I16</f>
        <v>0</v>
      </c>
    </row>
    <row r="13" spans="1:9" ht="15.75" customHeight="1">
      <c r="A13" s="258" t="s">
        <v>2</v>
      </c>
      <c r="B13" s="275"/>
      <c r="C13" s="300" t="s">
        <v>415</v>
      </c>
      <c r="D13" s="502"/>
      <c r="E13" s="502"/>
      <c r="F13" s="502"/>
      <c r="G13" s="502"/>
      <c r="H13" s="502"/>
      <c r="I13" s="502"/>
    </row>
    <row r="14" spans="1:9" ht="15.75" customHeight="1">
      <c r="A14" s="258" t="s">
        <v>4</v>
      </c>
      <c r="B14" s="275"/>
      <c r="C14" s="300" t="s">
        <v>416</v>
      </c>
      <c r="D14" s="502">
        <v>124549</v>
      </c>
      <c r="E14" s="502">
        <v>124549</v>
      </c>
      <c r="F14" s="502"/>
      <c r="G14" s="502">
        <v>98497</v>
      </c>
      <c r="H14" s="502">
        <v>98497</v>
      </c>
      <c r="I14" s="502"/>
    </row>
    <row r="15" spans="1:9" ht="15.75" customHeight="1">
      <c r="A15" s="258" t="s">
        <v>6</v>
      </c>
      <c r="B15" s="275"/>
      <c r="C15" s="300" t="s">
        <v>417</v>
      </c>
      <c r="D15" s="502"/>
      <c r="E15" s="502"/>
      <c r="F15" s="502"/>
      <c r="G15" s="502"/>
      <c r="H15" s="502"/>
      <c r="I15" s="502"/>
    </row>
    <row r="16" spans="1:9" ht="15.75" customHeight="1">
      <c r="A16" s="258" t="s">
        <v>118</v>
      </c>
      <c r="B16" s="275"/>
      <c r="C16" s="300" t="s">
        <v>418</v>
      </c>
      <c r="D16" s="502"/>
      <c r="E16" s="502"/>
      <c r="F16" s="502"/>
      <c r="G16" s="502"/>
      <c r="H16" s="502"/>
      <c r="I16" s="502"/>
    </row>
    <row r="17" spans="1:9" ht="15.75" customHeight="1">
      <c r="A17" s="464" t="s">
        <v>739</v>
      </c>
      <c r="B17" s="717" t="s">
        <v>629</v>
      </c>
      <c r="C17" s="718"/>
      <c r="D17" s="503">
        <f>IF(D18+D19+D20=FBA!F80,D18+D19+D20,0)</f>
        <v>0</v>
      </c>
      <c r="E17" s="503">
        <f>E18+E19+E20</f>
        <v>0</v>
      </c>
      <c r="F17" s="503">
        <f>F18+F19+F20</f>
        <v>0</v>
      </c>
      <c r="G17" s="503">
        <f>IF(G18+G19+G20=FBA!F82,G18+G19+G20,0)</f>
        <v>0</v>
      </c>
      <c r="H17" s="503">
        <f>H18+H19+H20</f>
        <v>0</v>
      </c>
      <c r="I17" s="503">
        <f>I18+I19+I20</f>
        <v>0</v>
      </c>
    </row>
    <row r="18" spans="1:9" ht="15.75" customHeight="1">
      <c r="A18" s="258" t="s">
        <v>391</v>
      </c>
      <c r="B18" s="275"/>
      <c r="C18" s="300" t="s">
        <v>419</v>
      </c>
      <c r="D18" s="502"/>
      <c r="E18" s="502"/>
      <c r="F18" s="502"/>
      <c r="G18" s="502"/>
      <c r="H18" s="502"/>
      <c r="I18" s="502"/>
    </row>
    <row r="19" spans="1:9" ht="15.75" customHeight="1">
      <c r="A19" s="258" t="s">
        <v>392</v>
      </c>
      <c r="B19" s="275"/>
      <c r="C19" s="300" t="s">
        <v>420</v>
      </c>
      <c r="D19" s="502"/>
      <c r="E19" s="502"/>
      <c r="F19" s="502"/>
      <c r="G19" s="502"/>
      <c r="H19" s="502"/>
      <c r="I19" s="502"/>
    </row>
    <row r="20" spans="1:9" ht="15.75" customHeight="1">
      <c r="A20" s="258" t="s">
        <v>421</v>
      </c>
      <c r="B20" s="275"/>
      <c r="C20" s="300" t="s">
        <v>422</v>
      </c>
      <c r="D20" s="502"/>
      <c r="E20" s="502"/>
      <c r="F20" s="502"/>
      <c r="G20" s="502"/>
      <c r="H20" s="502"/>
      <c r="I20" s="502"/>
    </row>
    <row r="21" spans="1:9" ht="29.25" customHeight="1">
      <c r="A21" s="464" t="s">
        <v>741</v>
      </c>
      <c r="B21" s="717" t="s">
        <v>423</v>
      </c>
      <c r="C21" s="718"/>
      <c r="D21" s="503">
        <f aca="true" t="shared" si="0" ref="D21:I21">D10+D11+D12+D17</f>
        <v>172120</v>
      </c>
      <c r="E21" s="503">
        <f t="shared" si="0"/>
        <v>172120</v>
      </c>
      <c r="F21" s="503">
        <f t="shared" si="0"/>
        <v>0</v>
      </c>
      <c r="G21" s="503">
        <f t="shared" si="0"/>
        <v>169443</v>
      </c>
      <c r="H21" s="503">
        <f t="shared" si="0"/>
        <v>169443</v>
      </c>
      <c r="I21" s="503">
        <f t="shared" si="0"/>
        <v>0</v>
      </c>
    </row>
    <row r="23" spans="1:9" ht="15">
      <c r="A23" s="743" t="s">
        <v>424</v>
      </c>
      <c r="B23" s="743"/>
      <c r="C23" s="743"/>
      <c r="D23" s="743"/>
      <c r="E23" s="743"/>
      <c r="F23" s="743"/>
      <c r="G23" s="743"/>
      <c r="H23" s="743"/>
      <c r="I23" s="743"/>
    </row>
  </sheetData>
  <sheetProtection/>
  <mergeCells count="13">
    <mergeCell ref="B21:C21"/>
    <mergeCell ref="B12:C12"/>
    <mergeCell ref="B17:C17"/>
    <mergeCell ref="A23:I23"/>
    <mergeCell ref="B10:C10"/>
    <mergeCell ref="B11:C11"/>
    <mergeCell ref="B9:C9"/>
    <mergeCell ref="A4:I4"/>
    <mergeCell ref="A5:I5"/>
    <mergeCell ref="A7:A8"/>
    <mergeCell ref="B7:C8"/>
    <mergeCell ref="D7:F7"/>
    <mergeCell ref="G7:I7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I17" sqref="I17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2.00390625" style="70" customWidth="1"/>
    <col min="4" max="5" width="15.7109375" style="70" customWidth="1"/>
    <col min="6" max="16384" width="9.140625" style="70" customWidth="1"/>
  </cols>
  <sheetData>
    <row r="1" ht="12.75">
      <c r="E1" s="82"/>
    </row>
    <row r="2" spans="1:5" ht="12.75">
      <c r="A2" s="153"/>
      <c r="B2" s="153"/>
      <c r="C2" s="153"/>
      <c r="D2" s="301"/>
      <c r="E2" s="154" t="s">
        <v>176</v>
      </c>
    </row>
    <row r="3" spans="1:5" ht="12.75">
      <c r="A3" s="153"/>
      <c r="B3" s="153"/>
      <c r="C3" s="302"/>
      <c r="D3" s="303" t="s">
        <v>177</v>
      </c>
      <c r="E3" s="303"/>
    </row>
    <row r="4" spans="1:5" ht="12.75">
      <c r="A4" s="153"/>
      <c r="B4" s="153"/>
      <c r="C4" s="302"/>
      <c r="D4" s="303"/>
      <c r="E4" s="303"/>
    </row>
    <row r="5" spans="1:5" ht="33" customHeight="1">
      <c r="A5" s="581" t="s">
        <v>178</v>
      </c>
      <c r="B5" s="581"/>
      <c r="C5" s="581"/>
      <c r="D5" s="581"/>
      <c r="E5" s="581"/>
    </row>
    <row r="6" spans="1:5" ht="12.75" customHeight="1">
      <c r="A6" s="174"/>
      <c r="B6" s="174"/>
      <c r="C6" s="174"/>
      <c r="D6" s="174"/>
      <c r="E6" s="174"/>
    </row>
    <row r="7" spans="1:5" ht="15" customHeight="1">
      <c r="A7" s="581" t="s">
        <v>179</v>
      </c>
      <c r="B7" s="581"/>
      <c r="C7" s="581"/>
      <c r="D7" s="581"/>
      <c r="E7" s="581"/>
    </row>
    <row r="8" spans="1:5" ht="12.75">
      <c r="A8" s="153"/>
      <c r="B8" s="153"/>
      <c r="C8" s="153"/>
      <c r="D8" s="153"/>
      <c r="E8" s="153"/>
    </row>
    <row r="9" spans="1:5" ht="38.25" customHeight="1">
      <c r="A9" s="89" t="s">
        <v>524</v>
      </c>
      <c r="B9" s="744" t="s">
        <v>87</v>
      </c>
      <c r="C9" s="744"/>
      <c r="D9" s="89" t="s">
        <v>651</v>
      </c>
      <c r="E9" s="89" t="s">
        <v>652</v>
      </c>
    </row>
    <row r="10" spans="1:5" ht="12.75" customHeight="1">
      <c r="A10" s="304">
        <v>1</v>
      </c>
      <c r="B10" s="747">
        <v>2</v>
      </c>
      <c r="C10" s="747"/>
      <c r="D10" s="304">
        <v>3</v>
      </c>
      <c r="E10" s="304">
        <v>4</v>
      </c>
    </row>
    <row r="11" spans="1:5" ht="15" customHeight="1">
      <c r="A11" s="376" t="s">
        <v>733</v>
      </c>
      <c r="B11" s="748" t="s">
        <v>665</v>
      </c>
      <c r="C11" s="748"/>
      <c r="D11" s="380">
        <f>IF(D12+D13+D14+D15+D16+D17+D18=VRA!H25,D12+D13+D14+D15+D16+D17+D18,0)</f>
        <v>75032</v>
      </c>
      <c r="E11" s="380">
        <f>IF(E12+E13+E14+E15+E16+E17+E18=VRA!I25,E12+E13+E14+E15+E16+E17+E18,0)</f>
        <v>68251</v>
      </c>
    </row>
    <row r="12" spans="1:5" ht="15" customHeight="1">
      <c r="A12" s="95" t="s">
        <v>88</v>
      </c>
      <c r="B12" s="17"/>
      <c r="C12" s="148" t="s">
        <v>180</v>
      </c>
      <c r="D12" s="158"/>
      <c r="E12" s="96"/>
    </row>
    <row r="13" spans="1:5" ht="15" customHeight="1">
      <c r="A13" s="95" t="s">
        <v>89</v>
      </c>
      <c r="B13" s="17"/>
      <c r="C13" s="148" t="s">
        <v>181</v>
      </c>
      <c r="D13" s="158"/>
      <c r="E13" s="96"/>
    </row>
    <row r="14" spans="1:5" ht="15" customHeight="1">
      <c r="A14" s="95" t="s">
        <v>782</v>
      </c>
      <c r="B14" s="305"/>
      <c r="C14" s="148" t="s">
        <v>182</v>
      </c>
      <c r="D14" s="158"/>
      <c r="E14" s="96"/>
    </row>
    <row r="15" spans="1:5" ht="15" customHeight="1">
      <c r="A15" s="306" t="s">
        <v>94</v>
      </c>
      <c r="B15" s="307"/>
      <c r="C15" s="308" t="s">
        <v>183</v>
      </c>
      <c r="D15" s="158"/>
      <c r="E15" s="96"/>
    </row>
    <row r="16" spans="1:5" ht="15" customHeight="1">
      <c r="A16" s="309" t="s">
        <v>98</v>
      </c>
      <c r="B16" s="307"/>
      <c r="C16" s="148" t="s">
        <v>184</v>
      </c>
      <c r="D16" s="158"/>
      <c r="E16" s="96"/>
    </row>
    <row r="17" spans="1:5" ht="15" customHeight="1">
      <c r="A17" s="309" t="s">
        <v>273</v>
      </c>
      <c r="B17" s="307"/>
      <c r="C17" s="148" t="s">
        <v>185</v>
      </c>
      <c r="D17" s="158">
        <v>75032</v>
      </c>
      <c r="E17" s="95">
        <f>SUM(VRA!I25)</f>
        <v>68251</v>
      </c>
    </row>
    <row r="18" spans="1:5" ht="15" customHeight="1">
      <c r="A18" s="306" t="s">
        <v>275</v>
      </c>
      <c r="B18" s="307"/>
      <c r="C18" s="148" t="s">
        <v>305</v>
      </c>
      <c r="D18" s="158"/>
      <c r="E18" s="96"/>
    </row>
    <row r="19" spans="1:5" ht="15" customHeight="1">
      <c r="A19" s="376">
        <v>2</v>
      </c>
      <c r="B19" s="590" t="s">
        <v>707</v>
      </c>
      <c r="C19" s="590"/>
      <c r="D19" s="380">
        <f>IF(D20+D21+D22+D23+D24=VRA!H44,D20+D21+D22+D23+D24,0)</f>
        <v>0</v>
      </c>
      <c r="E19" s="380">
        <f>IF(E20+E21+E22+E23+E24=VRA!I44,E20+E21+E22+E23+E24,0)</f>
        <v>0</v>
      </c>
    </row>
    <row r="20" spans="1:5" ht="15" customHeight="1">
      <c r="A20" s="95" t="s">
        <v>847</v>
      </c>
      <c r="B20" s="310"/>
      <c r="C20" s="308" t="s">
        <v>186</v>
      </c>
      <c r="D20" s="95"/>
      <c r="E20" s="96"/>
    </row>
    <row r="21" spans="1:5" ht="15" customHeight="1">
      <c r="A21" s="95" t="s">
        <v>849</v>
      </c>
      <c r="B21" s="310"/>
      <c r="C21" s="148" t="s">
        <v>184</v>
      </c>
      <c r="D21" s="95"/>
      <c r="E21" s="96"/>
    </row>
    <row r="22" spans="1:5" ht="15" customHeight="1">
      <c r="A22" s="95" t="s">
        <v>95</v>
      </c>
      <c r="B22" s="305"/>
      <c r="C22" s="311" t="s">
        <v>187</v>
      </c>
      <c r="D22" s="95"/>
      <c r="E22" s="96"/>
    </row>
    <row r="23" spans="1:5" ht="15" customHeight="1">
      <c r="A23" s="95" t="s">
        <v>96</v>
      </c>
      <c r="B23" s="305"/>
      <c r="C23" s="311" t="s">
        <v>188</v>
      </c>
      <c r="D23" s="95"/>
      <c r="E23" s="96"/>
    </row>
    <row r="24" spans="1:5" ht="15" customHeight="1">
      <c r="A24" s="95" t="s">
        <v>99</v>
      </c>
      <c r="B24" s="118"/>
      <c r="C24" s="311" t="s">
        <v>305</v>
      </c>
      <c r="D24" s="95">
        <f>SUM(VRA!H44)</f>
        <v>0</v>
      </c>
      <c r="E24" s="95">
        <f>SUM(VRA!I44)</f>
        <v>0</v>
      </c>
    </row>
    <row r="25" spans="1:5" ht="12.75" customHeight="1">
      <c r="A25" s="102" t="s">
        <v>189</v>
      </c>
      <c r="B25" s="187"/>
      <c r="C25" s="187"/>
      <c r="D25" s="312"/>
      <c r="E25" s="312"/>
    </row>
    <row r="26" spans="1:5" ht="12.75" customHeight="1">
      <c r="A26" s="745" t="s">
        <v>190</v>
      </c>
      <c r="B26" s="745"/>
      <c r="C26" s="745"/>
      <c r="D26" s="745"/>
      <c r="E26" s="745"/>
    </row>
    <row r="27" spans="1:5" ht="12.75">
      <c r="A27" s="746" t="s">
        <v>191</v>
      </c>
      <c r="B27" s="746"/>
      <c r="C27" s="746"/>
      <c r="D27" s="746"/>
      <c r="E27" s="746"/>
    </row>
  </sheetData>
  <sheetProtection/>
  <mergeCells count="8">
    <mergeCell ref="A5:E5"/>
    <mergeCell ref="A7:E7"/>
    <mergeCell ref="B9:C9"/>
    <mergeCell ref="A26:E26"/>
    <mergeCell ref="A27:E27"/>
    <mergeCell ref="B10:C10"/>
    <mergeCell ref="B11:C11"/>
    <mergeCell ref="B19:C1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5">
      <selection activeCell="L30" sqref="L30"/>
    </sheetView>
  </sheetViews>
  <sheetFormatPr defaultColWidth="9.140625" defaultRowHeight="12.75"/>
  <cols>
    <col min="1" max="1" width="5.57421875" style="82" customWidth="1"/>
    <col min="2" max="2" width="0" style="82" hidden="1" customWidth="1"/>
    <col min="3" max="3" width="30.140625" style="82" customWidth="1"/>
    <col min="4" max="4" width="18.28125" style="82" customWidth="1"/>
    <col min="5" max="5" width="0" style="82" hidden="1" customWidth="1"/>
    <col min="6" max="6" width="11.7109375" style="82" customWidth="1"/>
    <col min="7" max="7" width="8.57421875" style="82" customWidth="1"/>
    <col min="8" max="8" width="12.140625" style="82" customWidth="1"/>
    <col min="9" max="9" width="13.140625" style="82" customWidth="1"/>
    <col min="10" max="16384" width="9.140625" style="82" customWidth="1"/>
  </cols>
  <sheetData>
    <row r="1" spans="4:9" ht="15.75">
      <c r="D1" s="72"/>
      <c r="G1" s="82" t="s">
        <v>646</v>
      </c>
      <c r="H1" s="73"/>
      <c r="I1" s="73"/>
    </row>
    <row r="2" spans="7:9" ht="15.75">
      <c r="G2" s="82" t="s">
        <v>468</v>
      </c>
      <c r="H2" s="73"/>
      <c r="I2" s="73"/>
    </row>
    <row r="4" spans="1:9" ht="15.75">
      <c r="A4" s="596" t="s">
        <v>647</v>
      </c>
      <c r="B4" s="596"/>
      <c r="C4" s="596"/>
      <c r="D4" s="596"/>
      <c r="E4" s="596"/>
      <c r="F4" s="596"/>
      <c r="G4" s="596"/>
      <c r="H4" s="596"/>
      <c r="I4" s="596"/>
    </row>
    <row r="5" spans="1:9" ht="15.75">
      <c r="A5" s="597" t="s">
        <v>648</v>
      </c>
      <c r="B5" s="597"/>
      <c r="C5" s="597"/>
      <c r="D5" s="597"/>
      <c r="E5" s="597"/>
      <c r="F5" s="597"/>
      <c r="G5" s="597"/>
      <c r="H5" s="597"/>
      <c r="I5" s="597"/>
    </row>
    <row r="6" spans="1:9" ht="15.75">
      <c r="A6" s="571"/>
      <c r="B6" s="571"/>
      <c r="C6" s="571"/>
      <c r="D6" s="571"/>
      <c r="E6" s="571"/>
      <c r="F6" s="571"/>
      <c r="G6" s="571"/>
      <c r="H6" s="571"/>
      <c r="I6" s="571"/>
    </row>
    <row r="7" spans="1:9" ht="15.75">
      <c r="A7" s="596" t="s">
        <v>235</v>
      </c>
      <c r="B7" s="596"/>
      <c r="C7" s="596"/>
      <c r="D7" s="596"/>
      <c r="E7" s="596"/>
      <c r="F7" s="596"/>
      <c r="G7" s="596"/>
      <c r="H7" s="596"/>
      <c r="I7" s="596"/>
    </row>
    <row r="8" spans="1:9" ht="15">
      <c r="A8" s="598" t="s">
        <v>236</v>
      </c>
      <c r="B8" s="598"/>
      <c r="C8" s="598"/>
      <c r="D8" s="598"/>
      <c r="E8" s="598"/>
      <c r="F8" s="598"/>
      <c r="G8" s="598"/>
      <c r="H8" s="598"/>
      <c r="I8" s="598"/>
    </row>
    <row r="9" spans="1:9" ht="15">
      <c r="A9" s="598"/>
      <c r="B9" s="598"/>
      <c r="C9" s="598"/>
      <c r="D9" s="598"/>
      <c r="E9" s="598"/>
      <c r="F9" s="598"/>
      <c r="G9" s="598"/>
      <c r="H9" s="598"/>
      <c r="I9" s="598"/>
    </row>
    <row r="10" spans="1:9" ht="15.75">
      <c r="A10" s="596" t="s">
        <v>649</v>
      </c>
      <c r="B10" s="596"/>
      <c r="C10" s="596"/>
      <c r="D10" s="596"/>
      <c r="E10" s="596"/>
      <c r="F10" s="596"/>
      <c r="G10" s="596"/>
      <c r="H10" s="596"/>
      <c r="I10" s="596"/>
    </row>
    <row r="11" spans="1:9" ht="15.75">
      <c r="A11" s="596" t="s">
        <v>852</v>
      </c>
      <c r="B11" s="596"/>
      <c r="C11" s="596"/>
      <c r="D11" s="596"/>
      <c r="E11" s="596"/>
      <c r="F11" s="596"/>
      <c r="G11" s="596"/>
      <c r="H11" s="596"/>
      <c r="I11" s="596"/>
    </row>
    <row r="12" spans="1:9" ht="9.75" customHeight="1">
      <c r="A12" s="281"/>
      <c r="B12" s="191"/>
      <c r="C12" s="191"/>
      <c r="D12" s="191"/>
      <c r="E12" s="191"/>
      <c r="F12" s="191"/>
      <c r="G12" s="191"/>
      <c r="H12" s="191"/>
      <c r="I12" s="191"/>
    </row>
    <row r="13" spans="1:9" ht="15">
      <c r="A13" s="595" t="s">
        <v>853</v>
      </c>
      <c r="B13" s="595"/>
      <c r="C13" s="595"/>
      <c r="D13" s="595"/>
      <c r="E13" s="595"/>
      <c r="F13" s="595"/>
      <c r="G13" s="595"/>
      <c r="H13" s="595"/>
      <c r="I13" s="595"/>
    </row>
    <row r="14" spans="1:9" ht="15">
      <c r="A14" s="598" t="s">
        <v>522</v>
      </c>
      <c r="B14" s="598"/>
      <c r="C14" s="598"/>
      <c r="D14" s="598"/>
      <c r="E14" s="598"/>
      <c r="F14" s="598"/>
      <c r="G14" s="598"/>
      <c r="H14" s="598"/>
      <c r="I14" s="598"/>
    </row>
    <row r="15" spans="1:9" s="191" customFormat="1" ht="15" customHeight="1">
      <c r="A15" s="601" t="s">
        <v>523</v>
      </c>
      <c r="B15" s="601"/>
      <c r="C15" s="601"/>
      <c r="D15" s="601"/>
      <c r="E15" s="601"/>
      <c r="F15" s="601"/>
      <c r="G15" s="601"/>
      <c r="H15" s="601"/>
      <c r="I15" s="601"/>
    </row>
    <row r="16" spans="1:9" s="81" customFormat="1" ht="49.5" customHeight="1">
      <c r="A16" s="602" t="s">
        <v>524</v>
      </c>
      <c r="B16" s="602"/>
      <c r="C16" s="602" t="s">
        <v>525</v>
      </c>
      <c r="D16" s="602"/>
      <c r="E16" s="602"/>
      <c r="F16" s="602"/>
      <c r="G16" s="89" t="s">
        <v>650</v>
      </c>
      <c r="H16" s="74" t="s">
        <v>651</v>
      </c>
      <c r="I16" s="74" t="s">
        <v>652</v>
      </c>
    </row>
    <row r="17" spans="1:9" ht="15.75" customHeight="1">
      <c r="A17" s="415" t="s">
        <v>529</v>
      </c>
      <c r="B17" s="413" t="s">
        <v>653</v>
      </c>
      <c r="C17" s="603" t="s">
        <v>653</v>
      </c>
      <c r="D17" s="603"/>
      <c r="E17" s="603"/>
      <c r="F17" s="603"/>
      <c r="G17" s="413"/>
      <c r="H17" s="413">
        <f>H18+H23+H24</f>
        <v>1274477</v>
      </c>
      <c r="I17" s="413">
        <f>I18+I23+I24</f>
        <v>1200994</v>
      </c>
    </row>
    <row r="18" spans="1:9" ht="15.75" customHeight="1">
      <c r="A18" s="414" t="s">
        <v>531</v>
      </c>
      <c r="B18" s="419" t="s">
        <v>654</v>
      </c>
      <c r="C18" s="604" t="s">
        <v>654</v>
      </c>
      <c r="D18" s="604"/>
      <c r="E18" s="604"/>
      <c r="F18" s="604"/>
      <c r="G18" s="419"/>
      <c r="H18" s="413">
        <f>H19+H20+H21+H22</f>
        <v>1199445</v>
      </c>
      <c r="I18" s="413">
        <f>I19+I20+I21+I22</f>
        <v>1132743</v>
      </c>
    </row>
    <row r="19" spans="1:9" ht="15.75" customHeight="1">
      <c r="A19" s="77" t="s">
        <v>655</v>
      </c>
      <c r="B19" s="78" t="s">
        <v>599</v>
      </c>
      <c r="C19" s="605" t="s">
        <v>599</v>
      </c>
      <c r="D19" s="605"/>
      <c r="E19" s="605"/>
      <c r="F19" s="605"/>
      <c r="G19" s="78"/>
      <c r="H19" s="568">
        <v>83600</v>
      </c>
      <c r="I19" s="77">
        <v>29500</v>
      </c>
    </row>
    <row r="20" spans="1:9" ht="15.75" customHeight="1">
      <c r="A20" s="77" t="s">
        <v>656</v>
      </c>
      <c r="B20" s="80" t="s">
        <v>657</v>
      </c>
      <c r="C20" s="599" t="s">
        <v>657</v>
      </c>
      <c r="D20" s="599"/>
      <c r="E20" s="599"/>
      <c r="F20" s="599"/>
      <c r="G20" s="80"/>
      <c r="H20" s="80">
        <v>1065176</v>
      </c>
      <c r="I20" s="77">
        <v>1070085</v>
      </c>
    </row>
    <row r="21" spans="1:9" ht="15.75" customHeight="1">
      <c r="A21" s="77" t="s">
        <v>658</v>
      </c>
      <c r="B21" s="78" t="s">
        <v>659</v>
      </c>
      <c r="C21" s="599" t="s">
        <v>659</v>
      </c>
      <c r="D21" s="599"/>
      <c r="E21" s="599"/>
      <c r="F21" s="599"/>
      <c r="G21" s="78"/>
      <c r="H21" s="80">
        <v>2045</v>
      </c>
      <c r="I21" s="77"/>
    </row>
    <row r="22" spans="1:9" ht="15.75" customHeight="1">
      <c r="A22" s="77" t="s">
        <v>660</v>
      </c>
      <c r="B22" s="80" t="s">
        <v>661</v>
      </c>
      <c r="C22" s="599" t="s">
        <v>661</v>
      </c>
      <c r="D22" s="599"/>
      <c r="E22" s="599"/>
      <c r="F22" s="599"/>
      <c r="G22" s="80"/>
      <c r="H22" s="80">
        <v>48624</v>
      </c>
      <c r="I22" s="77">
        <v>33158</v>
      </c>
    </row>
    <row r="23" spans="1:9" ht="15.75" customHeight="1">
      <c r="A23" s="77" t="s">
        <v>543</v>
      </c>
      <c r="B23" s="78" t="s">
        <v>662</v>
      </c>
      <c r="C23" s="599" t="s">
        <v>662</v>
      </c>
      <c r="D23" s="599"/>
      <c r="E23" s="599"/>
      <c r="F23" s="599"/>
      <c r="G23" s="78"/>
      <c r="H23" s="76"/>
      <c r="I23" s="75"/>
    </row>
    <row r="24" spans="1:9" ht="15.75" customHeight="1">
      <c r="A24" s="414" t="s">
        <v>565</v>
      </c>
      <c r="B24" s="419" t="s">
        <v>663</v>
      </c>
      <c r="C24" s="600" t="s">
        <v>663</v>
      </c>
      <c r="D24" s="600"/>
      <c r="E24" s="600"/>
      <c r="F24" s="600"/>
      <c r="G24" s="419"/>
      <c r="H24" s="413">
        <f>H25+H26</f>
        <v>75032</v>
      </c>
      <c r="I24" s="413">
        <f>I25+I26</f>
        <v>68251</v>
      </c>
    </row>
    <row r="25" spans="1:9" ht="15.75" customHeight="1">
      <c r="A25" s="77" t="s">
        <v>664</v>
      </c>
      <c r="B25" s="80" t="s">
        <v>665</v>
      </c>
      <c r="C25" s="599" t="s">
        <v>665</v>
      </c>
      <c r="D25" s="599"/>
      <c r="E25" s="599"/>
      <c r="F25" s="599"/>
      <c r="G25" s="80"/>
      <c r="H25" s="80">
        <v>75032</v>
      </c>
      <c r="I25" s="77">
        <v>68251</v>
      </c>
    </row>
    <row r="26" spans="1:9" ht="15.75" customHeight="1">
      <c r="A26" s="77" t="s">
        <v>666</v>
      </c>
      <c r="B26" s="80" t="s">
        <v>667</v>
      </c>
      <c r="C26" s="599" t="s">
        <v>667</v>
      </c>
      <c r="D26" s="599"/>
      <c r="E26" s="599"/>
      <c r="F26" s="599"/>
      <c r="G26" s="80"/>
      <c r="H26" s="76"/>
      <c r="I26" s="75"/>
    </row>
    <row r="27" spans="1:9" ht="15.75" customHeight="1">
      <c r="A27" s="415" t="s">
        <v>569</v>
      </c>
      <c r="B27" s="413" t="s">
        <v>668</v>
      </c>
      <c r="C27" s="603" t="s">
        <v>668</v>
      </c>
      <c r="D27" s="603"/>
      <c r="E27" s="603"/>
      <c r="F27" s="603"/>
      <c r="G27" s="413"/>
      <c r="H27" s="413">
        <f>SUM(H28:H41)</f>
        <v>-1275659</v>
      </c>
      <c r="I27" s="413">
        <f>SUM(I28:I41)</f>
        <v>-1200220</v>
      </c>
    </row>
    <row r="28" spans="1:9" ht="15.75" customHeight="1">
      <c r="A28" s="77" t="s">
        <v>531</v>
      </c>
      <c r="B28" s="78" t="s">
        <v>669</v>
      </c>
      <c r="C28" s="599" t="s">
        <v>670</v>
      </c>
      <c r="D28" s="599"/>
      <c r="E28" s="599"/>
      <c r="F28" s="599"/>
      <c r="G28" s="78"/>
      <c r="H28" s="80">
        <v>-911511</v>
      </c>
      <c r="I28" s="77">
        <v>-856687</v>
      </c>
    </row>
    <row r="29" spans="1:9" ht="15.75" customHeight="1">
      <c r="A29" s="77" t="s">
        <v>543</v>
      </c>
      <c r="B29" s="78" t="s">
        <v>671</v>
      </c>
      <c r="C29" s="599" t="s">
        <v>672</v>
      </c>
      <c r="D29" s="599"/>
      <c r="E29" s="599"/>
      <c r="F29" s="599"/>
      <c r="G29" s="78"/>
      <c r="H29" s="80">
        <v>-76264</v>
      </c>
      <c r="I29" s="77">
        <v>-75249</v>
      </c>
    </row>
    <row r="30" spans="1:9" ht="15.75" customHeight="1">
      <c r="A30" s="77" t="s">
        <v>565</v>
      </c>
      <c r="B30" s="78" t="s">
        <v>673</v>
      </c>
      <c r="C30" s="599" t="s">
        <v>674</v>
      </c>
      <c r="D30" s="599"/>
      <c r="E30" s="599"/>
      <c r="F30" s="599"/>
      <c r="G30" s="78"/>
      <c r="H30" s="80">
        <v>-95746</v>
      </c>
      <c r="I30" s="77">
        <v>-110701</v>
      </c>
    </row>
    <row r="31" spans="1:9" ht="15.75" customHeight="1">
      <c r="A31" s="77" t="s">
        <v>567</v>
      </c>
      <c r="B31" s="78" t="s">
        <v>675</v>
      </c>
      <c r="C31" s="605" t="s">
        <v>676</v>
      </c>
      <c r="D31" s="605"/>
      <c r="E31" s="605"/>
      <c r="F31" s="605"/>
      <c r="G31" s="78"/>
      <c r="H31" s="80">
        <v>-812</v>
      </c>
      <c r="I31" s="77">
        <v>-1055</v>
      </c>
    </row>
    <row r="32" spans="1:9" ht="15.75" customHeight="1">
      <c r="A32" s="77" t="s">
        <v>594</v>
      </c>
      <c r="B32" s="78" t="s">
        <v>677</v>
      </c>
      <c r="C32" s="605" t="s">
        <v>678</v>
      </c>
      <c r="D32" s="605"/>
      <c r="E32" s="605"/>
      <c r="F32" s="605"/>
      <c r="G32" s="78"/>
      <c r="H32" s="80">
        <v>-9624</v>
      </c>
      <c r="I32" s="77">
        <v>-16891</v>
      </c>
    </row>
    <row r="33" spans="1:9" ht="15.75" customHeight="1">
      <c r="A33" s="77" t="s">
        <v>679</v>
      </c>
      <c r="B33" s="78" t="s">
        <v>680</v>
      </c>
      <c r="C33" s="605" t="s">
        <v>681</v>
      </c>
      <c r="D33" s="605"/>
      <c r="E33" s="605"/>
      <c r="F33" s="605"/>
      <c r="G33" s="78"/>
      <c r="H33" s="80">
        <v>-1990</v>
      </c>
      <c r="I33" s="77">
        <v>-1750</v>
      </c>
    </row>
    <row r="34" spans="1:9" ht="15.75" customHeight="1">
      <c r="A34" s="77" t="s">
        <v>682</v>
      </c>
      <c r="B34" s="78" t="s">
        <v>683</v>
      </c>
      <c r="C34" s="605" t="s">
        <v>684</v>
      </c>
      <c r="D34" s="605"/>
      <c r="E34" s="605"/>
      <c r="F34" s="605"/>
      <c r="G34" s="78"/>
      <c r="H34" s="80">
        <v>0</v>
      </c>
      <c r="I34" s="80">
        <v>0</v>
      </c>
    </row>
    <row r="35" spans="1:9" ht="12.75" customHeight="1">
      <c r="A35" s="77" t="s">
        <v>685</v>
      </c>
      <c r="B35" s="78" t="s">
        <v>686</v>
      </c>
      <c r="C35" s="599" t="s">
        <v>686</v>
      </c>
      <c r="D35" s="599"/>
      <c r="E35" s="599"/>
      <c r="F35" s="599"/>
      <c r="G35" s="78"/>
      <c r="H35" s="80">
        <v>0</v>
      </c>
      <c r="I35" s="80">
        <v>0</v>
      </c>
    </row>
    <row r="36" spans="1:9" ht="12.75" customHeight="1">
      <c r="A36" s="77" t="s">
        <v>687</v>
      </c>
      <c r="B36" s="78" t="s">
        <v>688</v>
      </c>
      <c r="C36" s="605" t="s">
        <v>688</v>
      </c>
      <c r="D36" s="605"/>
      <c r="E36" s="605"/>
      <c r="F36" s="605"/>
      <c r="G36" s="78"/>
      <c r="H36" s="80">
        <v>-64195</v>
      </c>
      <c r="I36" s="80">
        <v>-68951</v>
      </c>
    </row>
    <row r="37" spans="1:9" ht="15.75" customHeight="1">
      <c r="A37" s="77" t="s">
        <v>689</v>
      </c>
      <c r="B37" s="78" t="s">
        <v>690</v>
      </c>
      <c r="C37" s="599" t="s">
        <v>691</v>
      </c>
      <c r="D37" s="599"/>
      <c r="E37" s="599"/>
      <c r="F37" s="599"/>
      <c r="G37" s="78"/>
      <c r="H37" s="80">
        <v>0</v>
      </c>
      <c r="I37" s="80"/>
    </row>
    <row r="38" spans="1:9" ht="15.75" customHeight="1">
      <c r="A38" s="77" t="s">
        <v>692</v>
      </c>
      <c r="B38" s="78" t="s">
        <v>693</v>
      </c>
      <c r="C38" s="599" t="s">
        <v>694</v>
      </c>
      <c r="D38" s="599"/>
      <c r="E38" s="599"/>
      <c r="F38" s="599"/>
      <c r="G38" s="78"/>
      <c r="H38" s="80">
        <v>0</v>
      </c>
      <c r="I38" s="80">
        <v>0</v>
      </c>
    </row>
    <row r="39" spans="1:9" ht="15.75" customHeight="1">
      <c r="A39" s="77" t="s">
        <v>695</v>
      </c>
      <c r="B39" s="78" t="s">
        <v>696</v>
      </c>
      <c r="C39" s="599" t="s">
        <v>697</v>
      </c>
      <c r="D39" s="599"/>
      <c r="E39" s="599"/>
      <c r="F39" s="599"/>
      <c r="G39" s="78"/>
      <c r="H39" s="80">
        <v>0</v>
      </c>
      <c r="I39" s="80">
        <v>0</v>
      </c>
    </row>
    <row r="40" spans="1:9" ht="15.75" customHeight="1">
      <c r="A40" s="77" t="s">
        <v>698</v>
      </c>
      <c r="B40" s="78" t="s">
        <v>699</v>
      </c>
      <c r="C40" s="599" t="s">
        <v>700</v>
      </c>
      <c r="D40" s="599"/>
      <c r="E40" s="599"/>
      <c r="F40" s="599"/>
      <c r="G40" s="78"/>
      <c r="H40" s="80">
        <v>-115517</v>
      </c>
      <c r="I40" s="80">
        <v>-68936</v>
      </c>
    </row>
    <row r="41" spans="1:9" ht="15.75" customHeight="1">
      <c r="A41" s="77" t="s">
        <v>701</v>
      </c>
      <c r="B41" s="78" t="s">
        <v>702</v>
      </c>
      <c r="C41" s="608" t="s">
        <v>703</v>
      </c>
      <c r="D41" s="608"/>
      <c r="E41" s="608"/>
      <c r="F41" s="608"/>
      <c r="G41" s="78"/>
      <c r="H41" s="80">
        <v>0</v>
      </c>
      <c r="I41" s="80">
        <v>0</v>
      </c>
    </row>
    <row r="42" spans="1:9" ht="15.75" customHeight="1">
      <c r="A42" s="413" t="s">
        <v>571</v>
      </c>
      <c r="B42" s="412" t="s">
        <v>704</v>
      </c>
      <c r="C42" s="609" t="s">
        <v>704</v>
      </c>
      <c r="D42" s="609"/>
      <c r="E42" s="609"/>
      <c r="F42" s="609"/>
      <c r="G42" s="412"/>
      <c r="H42" s="413">
        <f>H17+H27</f>
        <v>-1182</v>
      </c>
      <c r="I42" s="413">
        <f>I17+I27</f>
        <v>774</v>
      </c>
    </row>
    <row r="43" spans="1:9" ht="15.75" customHeight="1">
      <c r="A43" s="413" t="s">
        <v>597</v>
      </c>
      <c r="B43" s="413" t="s">
        <v>705</v>
      </c>
      <c r="C43" s="610" t="s">
        <v>705</v>
      </c>
      <c r="D43" s="610"/>
      <c r="E43" s="610"/>
      <c r="F43" s="610"/>
      <c r="G43" s="413"/>
      <c r="H43" s="413">
        <f>H44-H45+H46</f>
        <v>0</v>
      </c>
      <c r="I43" s="413">
        <f>I44-I45+I46</f>
        <v>0</v>
      </c>
    </row>
    <row r="44" spans="1:9" ht="15.75" customHeight="1">
      <c r="A44" s="80" t="s">
        <v>706</v>
      </c>
      <c r="B44" s="78" t="s">
        <v>707</v>
      </c>
      <c r="C44" s="608" t="s">
        <v>708</v>
      </c>
      <c r="D44" s="608"/>
      <c r="E44" s="608"/>
      <c r="F44" s="608"/>
      <c r="G44" s="80"/>
      <c r="H44" s="80"/>
      <c r="I44" s="80"/>
    </row>
    <row r="45" spans="1:9" ht="15.75" customHeight="1">
      <c r="A45" s="80" t="s">
        <v>543</v>
      </c>
      <c r="B45" s="78" t="s">
        <v>709</v>
      </c>
      <c r="C45" s="608" t="s">
        <v>709</v>
      </c>
      <c r="D45" s="608"/>
      <c r="E45" s="608"/>
      <c r="F45" s="608"/>
      <c r="G45" s="80"/>
      <c r="H45" s="80"/>
      <c r="I45" s="80"/>
    </row>
    <row r="46" spans="1:9" ht="15.75">
      <c r="A46" s="80" t="s">
        <v>710</v>
      </c>
      <c r="B46" s="78" t="s">
        <v>711</v>
      </c>
      <c r="C46" s="608" t="s">
        <v>712</v>
      </c>
      <c r="D46" s="608"/>
      <c r="E46" s="608"/>
      <c r="F46" s="608"/>
      <c r="G46" s="80"/>
      <c r="H46" s="80"/>
      <c r="I46" s="80"/>
    </row>
    <row r="47" spans="1:9" ht="15.75">
      <c r="A47" s="76" t="s">
        <v>604</v>
      </c>
      <c r="B47" s="79" t="s">
        <v>713</v>
      </c>
      <c r="C47" s="606" t="s">
        <v>713</v>
      </c>
      <c r="D47" s="606"/>
      <c r="E47" s="606"/>
      <c r="F47" s="606"/>
      <c r="G47" s="76"/>
      <c r="H47" s="76"/>
      <c r="I47" s="76">
        <v>-43</v>
      </c>
    </row>
    <row r="48" spans="1:9" ht="30" customHeight="1">
      <c r="A48" s="76" t="s">
        <v>630</v>
      </c>
      <c r="B48" s="79" t="s">
        <v>714</v>
      </c>
      <c r="C48" s="607" t="s">
        <v>714</v>
      </c>
      <c r="D48" s="607"/>
      <c r="E48" s="607"/>
      <c r="F48" s="607"/>
      <c r="G48" s="76"/>
      <c r="H48" s="76"/>
      <c r="I48" s="76"/>
    </row>
    <row r="49" spans="1:9" ht="15.75">
      <c r="A49" s="76" t="s">
        <v>642</v>
      </c>
      <c r="B49" s="79" t="s">
        <v>715</v>
      </c>
      <c r="C49" s="606" t="s">
        <v>715</v>
      </c>
      <c r="D49" s="606"/>
      <c r="E49" s="606"/>
      <c r="F49" s="606"/>
      <c r="G49" s="76"/>
      <c r="H49" s="76"/>
      <c r="I49" s="76"/>
    </row>
    <row r="50" spans="1:9" ht="30" customHeight="1">
      <c r="A50" s="413" t="s">
        <v>716</v>
      </c>
      <c r="B50" s="413" t="s">
        <v>717</v>
      </c>
      <c r="C50" s="603" t="s">
        <v>717</v>
      </c>
      <c r="D50" s="603"/>
      <c r="E50" s="603"/>
      <c r="F50" s="603"/>
      <c r="G50" s="413"/>
      <c r="H50" s="413">
        <f>H42+H43+H47+H48+H49</f>
        <v>-1182</v>
      </c>
      <c r="I50" s="413">
        <f>I42+I43+I47+I48+I49</f>
        <v>731</v>
      </c>
    </row>
    <row r="51" spans="1:9" ht="15.75">
      <c r="A51" s="76" t="s">
        <v>531</v>
      </c>
      <c r="B51" s="76" t="s">
        <v>718</v>
      </c>
      <c r="C51" s="611" t="s">
        <v>718</v>
      </c>
      <c r="D51" s="611"/>
      <c r="E51" s="611"/>
      <c r="F51" s="611"/>
      <c r="G51" s="76"/>
      <c r="H51" s="76"/>
      <c r="I51" s="76"/>
    </row>
    <row r="52" spans="1:9" ht="15.75">
      <c r="A52" s="413" t="s">
        <v>719</v>
      </c>
      <c r="B52" s="412" t="s">
        <v>720</v>
      </c>
      <c r="C52" s="609" t="s">
        <v>720</v>
      </c>
      <c r="D52" s="609"/>
      <c r="E52" s="609"/>
      <c r="F52" s="609"/>
      <c r="G52" s="413"/>
      <c r="H52" s="413">
        <f>H50+H51</f>
        <v>-1182</v>
      </c>
      <c r="I52" s="413">
        <f>I50+I51</f>
        <v>731</v>
      </c>
    </row>
    <row r="53" spans="1:9" ht="15.75">
      <c r="A53" s="80" t="s">
        <v>531</v>
      </c>
      <c r="B53" s="78" t="s">
        <v>721</v>
      </c>
      <c r="C53" s="608" t="s">
        <v>721</v>
      </c>
      <c r="D53" s="608"/>
      <c r="E53" s="608"/>
      <c r="F53" s="608"/>
      <c r="G53" s="80"/>
      <c r="H53" s="80"/>
      <c r="I53" s="80"/>
    </row>
    <row r="54" spans="1:9" ht="15.75">
      <c r="A54" s="80" t="s">
        <v>543</v>
      </c>
      <c r="B54" s="78" t="s">
        <v>722</v>
      </c>
      <c r="C54" s="608" t="s">
        <v>722</v>
      </c>
      <c r="D54" s="608"/>
      <c r="E54" s="608"/>
      <c r="F54" s="608"/>
      <c r="G54" s="80"/>
      <c r="H54" s="80"/>
      <c r="I54" s="80"/>
    </row>
    <row r="55" spans="1:9" ht="12.75">
      <c r="A55" s="81"/>
      <c r="B55" s="81"/>
      <c r="C55" s="81"/>
      <c r="D55" s="81"/>
      <c r="G55" s="216"/>
      <c r="H55" s="216"/>
      <c r="I55" s="216"/>
    </row>
    <row r="56" spans="1:9" ht="12.75" customHeight="1">
      <c r="A56" s="615" t="s">
        <v>233</v>
      </c>
      <c r="B56" s="615"/>
      <c r="C56" s="615"/>
      <c r="D56" s="572"/>
      <c r="E56" s="572"/>
      <c r="F56" s="572"/>
      <c r="G56" s="572"/>
      <c r="H56" s="614" t="s">
        <v>234</v>
      </c>
      <c r="I56" s="614"/>
    </row>
    <row r="57" spans="1:9" s="191" customFormat="1" ht="34.5" customHeight="1">
      <c r="A57" s="612" t="s">
        <v>319</v>
      </c>
      <c r="B57" s="612"/>
      <c r="C57" s="612"/>
      <c r="D57" s="612"/>
      <c r="E57" s="612"/>
      <c r="F57" s="612"/>
      <c r="G57" s="612"/>
      <c r="H57" s="613" t="s">
        <v>318</v>
      </c>
      <c r="I57" s="613"/>
    </row>
  </sheetData>
  <sheetProtection/>
  <mergeCells count="54">
    <mergeCell ref="C51:F51"/>
    <mergeCell ref="C52:F52"/>
    <mergeCell ref="C45:F45"/>
    <mergeCell ref="C46:F46"/>
    <mergeCell ref="A57:G57"/>
    <mergeCell ref="H57:I57"/>
    <mergeCell ref="C53:F53"/>
    <mergeCell ref="C54:F54"/>
    <mergeCell ref="H56:I56"/>
    <mergeCell ref="A56:C56"/>
    <mergeCell ref="C49:F49"/>
    <mergeCell ref="C50:F50"/>
    <mergeCell ref="C33:F33"/>
    <mergeCell ref="C34:F34"/>
    <mergeCell ref="C35:F35"/>
    <mergeCell ref="C36:F36"/>
    <mergeCell ref="C43:F43"/>
    <mergeCell ref="C44:F44"/>
    <mergeCell ref="C29:F29"/>
    <mergeCell ref="C30:F30"/>
    <mergeCell ref="C47:F47"/>
    <mergeCell ref="C48:F48"/>
    <mergeCell ref="C37:F37"/>
    <mergeCell ref="C38:F38"/>
    <mergeCell ref="C39:F39"/>
    <mergeCell ref="C40:F40"/>
    <mergeCell ref="C41:F41"/>
    <mergeCell ref="C42:F42"/>
    <mergeCell ref="C31:F31"/>
    <mergeCell ref="C32:F32"/>
    <mergeCell ref="C19:F19"/>
    <mergeCell ref="C20:F20"/>
    <mergeCell ref="C21:F21"/>
    <mergeCell ref="C22:F22"/>
    <mergeCell ref="C25:F25"/>
    <mergeCell ref="C26:F26"/>
    <mergeCell ref="C27:F27"/>
    <mergeCell ref="C28:F28"/>
    <mergeCell ref="C23:F23"/>
    <mergeCell ref="C24:F24"/>
    <mergeCell ref="A14:I14"/>
    <mergeCell ref="A15:I15"/>
    <mergeCell ref="A16:B16"/>
    <mergeCell ref="C16:F16"/>
    <mergeCell ref="C17:F17"/>
    <mergeCell ref="C18:F18"/>
    <mergeCell ref="A13:I13"/>
    <mergeCell ref="A4:I4"/>
    <mergeCell ref="A5:I5"/>
    <mergeCell ref="A7:I7"/>
    <mergeCell ref="A8:I8"/>
    <mergeCell ref="A9:I9"/>
    <mergeCell ref="A10:I10"/>
    <mergeCell ref="A11:I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H22" sqref="H22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7.28125" style="70" customWidth="1"/>
    <col min="4" max="5" width="17.57421875" style="70" customWidth="1"/>
    <col min="6" max="16384" width="9.140625" style="70" customWidth="1"/>
  </cols>
  <sheetData>
    <row r="1" spans="3:5" ht="12.75">
      <c r="C1" s="71"/>
      <c r="D1" s="71"/>
      <c r="E1" s="71"/>
    </row>
    <row r="2" spans="1:5" ht="12.75">
      <c r="A2" s="153"/>
      <c r="B2" s="153"/>
      <c r="C2" s="123" t="s">
        <v>192</v>
      </c>
      <c r="D2" s="313"/>
      <c r="E2" s="313"/>
    </row>
    <row r="3" spans="1:3" ht="12.75">
      <c r="A3" s="153"/>
      <c r="B3" s="153"/>
      <c r="C3" s="4" t="s">
        <v>193</v>
      </c>
    </row>
    <row r="4" spans="1:5" ht="12.75">
      <c r="A4" s="153"/>
      <c r="B4" s="153"/>
      <c r="C4" s="153"/>
      <c r="D4" s="153"/>
      <c r="E4" s="153"/>
    </row>
    <row r="5" spans="1:5" ht="45" customHeight="1">
      <c r="A5" s="581" t="s">
        <v>194</v>
      </c>
      <c r="B5" s="581"/>
      <c r="C5" s="581"/>
      <c r="D5" s="581"/>
      <c r="E5" s="581"/>
    </row>
    <row r="6" spans="1:5" ht="12.75" customHeight="1">
      <c r="A6" s="174"/>
      <c r="B6" s="174"/>
      <c r="C6" s="174"/>
      <c r="D6" s="174"/>
      <c r="E6" s="174"/>
    </row>
    <row r="7" spans="1:5" ht="15" customHeight="1">
      <c r="A7" s="581" t="s">
        <v>195</v>
      </c>
      <c r="B7" s="581"/>
      <c r="C7" s="581"/>
      <c r="D7" s="581"/>
      <c r="E7" s="581"/>
    </row>
    <row r="8" spans="1:5" ht="15">
      <c r="A8" s="175"/>
      <c r="B8" s="175"/>
      <c r="C8" s="175"/>
      <c r="D8" s="175"/>
      <c r="E8" s="175"/>
    </row>
    <row r="9" spans="1:5" ht="57.75" customHeight="1">
      <c r="A9" s="74" t="s">
        <v>524</v>
      </c>
      <c r="B9" s="750" t="s">
        <v>87</v>
      </c>
      <c r="C9" s="750"/>
      <c r="D9" s="74" t="s">
        <v>651</v>
      </c>
      <c r="E9" s="74" t="s">
        <v>652</v>
      </c>
    </row>
    <row r="10" spans="1:5" ht="12.75" customHeight="1">
      <c r="A10" s="176">
        <v>1</v>
      </c>
      <c r="B10" s="751">
        <v>2</v>
      </c>
      <c r="C10" s="751"/>
      <c r="D10" s="176">
        <v>3</v>
      </c>
      <c r="E10" s="176">
        <v>4</v>
      </c>
    </row>
    <row r="11" spans="1:5" ht="15" customHeight="1">
      <c r="A11" s="504" t="s">
        <v>733</v>
      </c>
      <c r="B11" s="752" t="s">
        <v>196</v>
      </c>
      <c r="C11" s="752"/>
      <c r="D11" s="504">
        <f>SUM(D12:D17)</f>
        <v>0</v>
      </c>
      <c r="E11" s="504">
        <f>SUM(E12:E17)</f>
        <v>0</v>
      </c>
    </row>
    <row r="12" spans="1:5" ht="15" customHeight="1">
      <c r="A12" s="97" t="s">
        <v>88</v>
      </c>
      <c r="B12" s="177"/>
      <c r="C12" s="178" t="s">
        <v>197</v>
      </c>
      <c r="D12" s="97"/>
      <c r="E12" s="77"/>
    </row>
    <row r="13" spans="1:5" ht="15" customHeight="1">
      <c r="A13" s="97" t="s">
        <v>89</v>
      </c>
      <c r="B13" s="177"/>
      <c r="C13" s="178" t="s">
        <v>198</v>
      </c>
      <c r="D13" s="97"/>
      <c r="E13" s="77"/>
    </row>
    <row r="14" spans="1:5" ht="15" customHeight="1">
      <c r="A14" s="97" t="s">
        <v>782</v>
      </c>
      <c r="B14" s="179"/>
      <c r="C14" s="180" t="s">
        <v>199</v>
      </c>
      <c r="D14" s="97"/>
      <c r="E14" s="77"/>
    </row>
    <row r="15" spans="1:5" ht="15" customHeight="1">
      <c r="A15" s="314" t="s">
        <v>94</v>
      </c>
      <c r="B15" s="315"/>
      <c r="C15" s="178" t="s">
        <v>200</v>
      </c>
      <c r="D15" s="316"/>
      <c r="E15" s="77"/>
    </row>
    <row r="16" spans="1:5" ht="15" customHeight="1">
      <c r="A16" s="97" t="s">
        <v>98</v>
      </c>
      <c r="B16" s="317"/>
      <c r="C16" s="318" t="s">
        <v>201</v>
      </c>
      <c r="D16" s="97"/>
      <c r="E16" s="77"/>
    </row>
    <row r="17" spans="1:5" ht="15" customHeight="1">
      <c r="A17" s="97" t="s">
        <v>273</v>
      </c>
      <c r="B17" s="319"/>
      <c r="C17" s="178" t="s">
        <v>202</v>
      </c>
      <c r="D17" s="97"/>
      <c r="E17" s="77"/>
    </row>
    <row r="18" spans="1:5" ht="15" customHeight="1">
      <c r="A18" s="504" t="s">
        <v>734</v>
      </c>
      <c r="B18" s="505" t="s">
        <v>203</v>
      </c>
      <c r="C18" s="506"/>
      <c r="D18" s="504">
        <f>SUM(D19:D22)</f>
        <v>0</v>
      </c>
      <c r="E18" s="504">
        <f>SUM(E19:E22)</f>
        <v>0</v>
      </c>
    </row>
    <row r="19" spans="1:5" ht="15" customHeight="1">
      <c r="A19" s="97" t="s">
        <v>847</v>
      </c>
      <c r="B19" s="181"/>
      <c r="C19" s="182" t="s">
        <v>204</v>
      </c>
      <c r="D19" s="97"/>
      <c r="E19" s="77"/>
    </row>
    <row r="20" spans="1:5" ht="15" customHeight="1">
      <c r="A20" s="97" t="s">
        <v>849</v>
      </c>
      <c r="B20" s="181"/>
      <c r="C20" s="182" t="s">
        <v>205</v>
      </c>
      <c r="D20" s="97"/>
      <c r="E20" s="77"/>
    </row>
    <row r="21" spans="1:5" ht="15" customHeight="1">
      <c r="A21" s="97" t="s">
        <v>95</v>
      </c>
      <c r="B21" s="181"/>
      <c r="C21" s="182" t="s">
        <v>206</v>
      </c>
      <c r="D21" s="97"/>
      <c r="E21" s="77"/>
    </row>
    <row r="22" spans="1:5" ht="15" customHeight="1">
      <c r="A22" s="97" t="s">
        <v>96</v>
      </c>
      <c r="B22" s="320"/>
      <c r="C22" s="73" t="s">
        <v>207</v>
      </c>
      <c r="D22" s="97"/>
      <c r="E22" s="77"/>
    </row>
    <row r="23" spans="1:5" ht="15" customHeight="1">
      <c r="A23" s="504" t="s">
        <v>737</v>
      </c>
      <c r="B23" s="507" t="s">
        <v>208</v>
      </c>
      <c r="C23" s="508"/>
      <c r="D23" s="504">
        <f>IF(D11+D18=VRA!H47,D11+D18,0)</f>
        <v>0</v>
      </c>
      <c r="E23" s="504">
        <f>IF(E11-E18=VRA!I47,E11-E18,0)</f>
        <v>0</v>
      </c>
    </row>
    <row r="24" spans="1:5" ht="15" customHeight="1">
      <c r="A24" s="183"/>
      <c r="B24" s="184"/>
      <c r="C24" s="185"/>
      <c r="D24" s="183"/>
      <c r="E24" s="186"/>
    </row>
    <row r="25" spans="1:5" ht="12.75" customHeight="1">
      <c r="A25" s="82" t="s">
        <v>90</v>
      </c>
      <c r="B25" s="187"/>
      <c r="C25" s="187"/>
      <c r="D25" s="172"/>
      <c r="E25" s="172"/>
    </row>
    <row r="26" spans="1:5" ht="12.75" customHeight="1">
      <c r="A26" s="749" t="s">
        <v>91</v>
      </c>
      <c r="B26" s="749"/>
      <c r="C26" s="749"/>
      <c r="D26" s="749"/>
      <c r="E26" s="749"/>
    </row>
  </sheetData>
  <sheetProtection/>
  <mergeCells count="6">
    <mergeCell ref="A26:E26"/>
    <mergeCell ref="A5:E5"/>
    <mergeCell ref="A7:E7"/>
    <mergeCell ref="B9:C9"/>
    <mergeCell ref="B10:C10"/>
    <mergeCell ref="B11:C1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N13" sqref="M13:N13"/>
    </sheetView>
  </sheetViews>
  <sheetFormatPr defaultColWidth="9.140625" defaultRowHeight="12.75"/>
  <cols>
    <col min="1" max="1" width="5.57421875" style="102" customWidth="1"/>
    <col min="2" max="2" width="1.1484375" style="102" customWidth="1"/>
    <col min="3" max="3" width="0.9921875" style="102" customWidth="1"/>
    <col min="4" max="4" width="34.421875" style="102" customWidth="1"/>
    <col min="5" max="5" width="9.7109375" style="102" customWidth="1"/>
    <col min="6" max="6" width="6.57421875" style="102" customWidth="1"/>
    <col min="7" max="7" width="10.00390625" style="102" customWidth="1"/>
    <col min="8" max="8" width="7.8515625" style="102" customWidth="1"/>
    <col min="9" max="9" width="8.00390625" style="102" customWidth="1"/>
    <col min="10" max="10" width="10.57421875" style="102" customWidth="1"/>
    <col min="11" max="11" width="8.57421875" style="102" customWidth="1"/>
    <col min="12" max="12" width="11.00390625" style="102" customWidth="1"/>
    <col min="13" max="13" width="10.140625" style="102" customWidth="1"/>
    <col min="14" max="14" width="9.28125" style="102" customWidth="1"/>
    <col min="15" max="15" width="12.421875" style="102" customWidth="1"/>
    <col min="16" max="16384" width="9.140625" style="102" customWidth="1"/>
  </cols>
  <sheetData>
    <row r="1" spans="1:16" ht="11.2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128"/>
      <c r="N1" s="341" t="s">
        <v>470</v>
      </c>
      <c r="O1" s="341"/>
      <c r="P1" s="515"/>
    </row>
    <row r="2" spans="1:16" ht="12.7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N2" s="341" t="s">
        <v>144</v>
      </c>
      <c r="O2" s="341"/>
      <c r="P2" s="515"/>
    </row>
    <row r="3" spans="1:15" ht="10.5" customHeight="1">
      <c r="A3" s="753" t="s">
        <v>209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ht="12" customHeight="1">
      <c r="A4" s="754" t="s">
        <v>858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</row>
    <row r="5" spans="1:15" ht="4.5" customHeight="1" hidden="1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</row>
    <row r="6" spans="1:15" ht="12.75" customHeight="1">
      <c r="A6" s="755" t="s">
        <v>210</v>
      </c>
      <c r="B6" s="665" t="s">
        <v>211</v>
      </c>
      <c r="C6" s="665"/>
      <c r="D6" s="665"/>
      <c r="E6" s="756" t="s">
        <v>212</v>
      </c>
      <c r="F6" s="756"/>
      <c r="G6" s="756"/>
      <c r="H6" s="756"/>
      <c r="I6" s="756"/>
      <c r="J6" s="756"/>
      <c r="K6" s="756"/>
      <c r="L6" s="756"/>
      <c r="M6" s="756"/>
      <c r="N6" s="756"/>
      <c r="O6" s="622" t="s">
        <v>213</v>
      </c>
    </row>
    <row r="7" spans="1:15" ht="50.25" customHeight="1">
      <c r="A7" s="755"/>
      <c r="B7" s="665"/>
      <c r="C7" s="665"/>
      <c r="D7" s="665"/>
      <c r="E7" s="321" t="s">
        <v>214</v>
      </c>
      <c r="F7" s="296" t="s">
        <v>215</v>
      </c>
      <c r="G7" s="89" t="s">
        <v>216</v>
      </c>
      <c r="H7" s="89" t="s">
        <v>217</v>
      </c>
      <c r="I7" s="89" t="s">
        <v>218</v>
      </c>
      <c r="J7" s="89" t="s">
        <v>219</v>
      </c>
      <c r="K7" s="89" t="s">
        <v>220</v>
      </c>
      <c r="L7" s="89" t="s">
        <v>221</v>
      </c>
      <c r="M7" s="296" t="s">
        <v>222</v>
      </c>
      <c r="N7" s="89" t="s">
        <v>223</v>
      </c>
      <c r="O7" s="622"/>
    </row>
    <row r="8" spans="1:15" ht="10.5" customHeight="1">
      <c r="A8" s="92">
        <v>1</v>
      </c>
      <c r="B8" s="758">
        <v>2</v>
      </c>
      <c r="C8" s="758"/>
      <c r="D8" s="758"/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  <c r="O8" s="420">
        <v>13</v>
      </c>
    </row>
    <row r="9" spans="1:15" ht="12.75">
      <c r="A9" s="509" t="s">
        <v>733</v>
      </c>
      <c r="B9" s="510" t="s">
        <v>668</v>
      </c>
      <c r="C9" s="517"/>
      <c r="D9" s="517"/>
      <c r="E9" s="420">
        <f>SUM(E10:E23)</f>
        <v>0</v>
      </c>
      <c r="F9" s="420">
        <f aca="true" t="shared" si="0" ref="F9:N9">SUM(F10:F23)</f>
        <v>0</v>
      </c>
      <c r="G9" s="420">
        <f t="shared" si="0"/>
        <v>0</v>
      </c>
      <c r="H9" s="420">
        <f t="shared" si="0"/>
        <v>0</v>
      </c>
      <c r="I9" s="420">
        <f t="shared" si="0"/>
        <v>0</v>
      </c>
      <c r="J9" s="420">
        <f t="shared" si="0"/>
        <v>0</v>
      </c>
      <c r="K9" s="420">
        <f t="shared" si="0"/>
        <v>0</v>
      </c>
      <c r="L9" s="420">
        <f t="shared" si="0"/>
        <v>-1275659</v>
      </c>
      <c r="M9" s="420">
        <f t="shared" si="0"/>
        <v>0</v>
      </c>
      <c r="N9" s="420">
        <f t="shared" si="0"/>
        <v>0</v>
      </c>
      <c r="O9" s="420">
        <f>IF(SUM(E9:N9)=VRA!H27,SUM(E9:N9),0)</f>
        <v>-1275659</v>
      </c>
    </row>
    <row r="10" spans="1:15" ht="14.25" customHeight="1">
      <c r="A10" s="322" t="s">
        <v>88</v>
      </c>
      <c r="B10" s="130"/>
      <c r="C10" s="323" t="s">
        <v>800</v>
      </c>
      <c r="D10" s="324"/>
      <c r="E10" s="92"/>
      <c r="F10" s="92"/>
      <c r="G10" s="92"/>
      <c r="H10" s="92"/>
      <c r="I10" s="567"/>
      <c r="J10" s="567"/>
      <c r="K10" s="92"/>
      <c r="L10" s="92">
        <v>-911511</v>
      </c>
      <c r="M10" s="92"/>
      <c r="N10" s="92"/>
      <c r="O10" s="420">
        <f>IF(SUM(E10:N10)=VRA!H28,SUM(E10:N10),0)</f>
        <v>-911511</v>
      </c>
    </row>
    <row r="11" spans="1:15" ht="12.75">
      <c r="A11" s="325" t="s">
        <v>89</v>
      </c>
      <c r="B11" s="326"/>
      <c r="C11" s="327" t="s">
        <v>671</v>
      </c>
      <c r="D11" s="328"/>
      <c r="E11" s="92"/>
      <c r="F11" s="92"/>
      <c r="G11" s="92"/>
      <c r="H11" s="92"/>
      <c r="I11" s="567"/>
      <c r="J11" s="567"/>
      <c r="K11" s="92"/>
      <c r="L11" s="92">
        <v>-76264</v>
      </c>
      <c r="M11" s="92"/>
      <c r="N11" s="92"/>
      <c r="O11" s="420">
        <f>IF(SUM(E11:N11)=VRA!H29,SUM(E11:N11),0)</f>
        <v>-76264</v>
      </c>
    </row>
    <row r="12" spans="1:15" ht="12.75">
      <c r="A12" s="329" t="s">
        <v>782</v>
      </c>
      <c r="B12" s="330"/>
      <c r="C12" s="331" t="s">
        <v>801</v>
      </c>
      <c r="D12" s="324"/>
      <c r="E12" s="92"/>
      <c r="F12" s="92"/>
      <c r="G12" s="92"/>
      <c r="H12" s="92"/>
      <c r="I12" s="92"/>
      <c r="J12" s="92"/>
      <c r="K12" s="92"/>
      <c r="L12" s="92">
        <v>-95746</v>
      </c>
      <c r="M12" s="569"/>
      <c r="N12" s="92"/>
      <c r="O12" s="420">
        <f>IF(SUM(E12:N12)=VRA!H30,SUM(E12:N12),0)</f>
        <v>-95746</v>
      </c>
    </row>
    <row r="13" spans="1:15" ht="12.75">
      <c r="A13" s="332" t="s">
        <v>94</v>
      </c>
      <c r="B13" s="330"/>
      <c r="C13" s="331" t="s">
        <v>675</v>
      </c>
      <c r="D13" s="333"/>
      <c r="E13" s="92"/>
      <c r="F13" s="92"/>
      <c r="G13" s="92"/>
      <c r="H13" s="92"/>
      <c r="I13" s="92"/>
      <c r="J13" s="92"/>
      <c r="K13" s="92"/>
      <c r="L13" s="92">
        <v>-812</v>
      </c>
      <c r="M13" s="92"/>
      <c r="N13" s="92"/>
      <c r="O13" s="420">
        <f>IF(SUM(E13:N13)=VRA!H31,SUM(E13:N13),0)</f>
        <v>-812</v>
      </c>
    </row>
    <row r="14" spans="1:15" ht="12.75">
      <c r="A14" s="332" t="s">
        <v>98</v>
      </c>
      <c r="B14" s="330"/>
      <c r="C14" s="331" t="s">
        <v>677</v>
      </c>
      <c r="D14" s="333"/>
      <c r="E14" s="92"/>
      <c r="F14" s="92"/>
      <c r="G14" s="92"/>
      <c r="H14" s="92"/>
      <c r="I14" s="92"/>
      <c r="J14" s="92"/>
      <c r="K14" s="92"/>
      <c r="L14" s="92">
        <v>-9624</v>
      </c>
      <c r="M14" s="92"/>
      <c r="N14" s="92"/>
      <c r="O14" s="420">
        <f>IF(SUM(E14:N14)=VRA!H32,SUM(E14:N14),0)</f>
        <v>-9624</v>
      </c>
    </row>
    <row r="15" spans="1:15" ht="12.75">
      <c r="A15" s="332" t="s">
        <v>273</v>
      </c>
      <c r="B15" s="330"/>
      <c r="C15" s="331" t="s">
        <v>680</v>
      </c>
      <c r="D15" s="333"/>
      <c r="E15" s="92"/>
      <c r="F15" s="92"/>
      <c r="G15" s="92"/>
      <c r="H15" s="92"/>
      <c r="I15" s="92"/>
      <c r="J15" s="92"/>
      <c r="K15" s="92"/>
      <c r="L15" s="92">
        <v>-1990</v>
      </c>
      <c r="M15" s="92"/>
      <c r="N15" s="92"/>
      <c r="O15" s="420">
        <f>IF(SUM(E15:N15)=VRA!H33,SUM(E15:N15),0)</f>
        <v>-1990</v>
      </c>
    </row>
    <row r="16" spans="1:15" ht="12.75">
      <c r="A16" s="332" t="s">
        <v>275</v>
      </c>
      <c r="B16" s="330"/>
      <c r="C16" s="331" t="s">
        <v>805</v>
      </c>
      <c r="D16" s="333"/>
      <c r="E16" s="92"/>
      <c r="F16" s="92"/>
      <c r="G16" s="92"/>
      <c r="H16" s="92"/>
      <c r="I16" s="92"/>
      <c r="J16" s="92"/>
      <c r="K16" s="92"/>
      <c r="L16" s="92">
        <f>SUM(VRA!H34)</f>
        <v>0</v>
      </c>
      <c r="M16" s="92"/>
      <c r="N16" s="92"/>
      <c r="O16" s="420">
        <f>IF(SUM(E16:N16)=VRA!H34,SUM(E16:N16),0)</f>
        <v>0</v>
      </c>
    </row>
    <row r="17" spans="1:15" ht="12.75">
      <c r="A17" s="332" t="s">
        <v>277</v>
      </c>
      <c r="B17" s="330"/>
      <c r="C17" s="331" t="s">
        <v>224</v>
      </c>
      <c r="D17" s="518"/>
      <c r="E17" s="92"/>
      <c r="F17" s="92"/>
      <c r="G17" s="92"/>
      <c r="H17" s="92"/>
      <c r="I17" s="92"/>
      <c r="J17" s="92"/>
      <c r="K17" s="92"/>
      <c r="L17" s="92">
        <f>SUM(VRA!H35)</f>
        <v>0</v>
      </c>
      <c r="M17" s="92"/>
      <c r="N17" s="92"/>
      <c r="O17" s="420">
        <f>IF(SUM(E17:N17)=VRA!H35,SUM(E17:N17),0)</f>
        <v>0</v>
      </c>
    </row>
    <row r="18" spans="1:15" ht="12.75" customHeight="1">
      <c r="A18" s="334" t="s">
        <v>225</v>
      </c>
      <c r="B18" s="330"/>
      <c r="C18" s="759" t="s">
        <v>226</v>
      </c>
      <c r="D18" s="759"/>
      <c r="E18" s="92"/>
      <c r="F18" s="92"/>
      <c r="G18" s="92"/>
      <c r="H18" s="92"/>
      <c r="I18" s="92"/>
      <c r="J18" s="92"/>
      <c r="K18" s="92"/>
      <c r="L18" s="92">
        <v>-64195</v>
      </c>
      <c r="M18" s="92"/>
      <c r="N18" s="92"/>
      <c r="O18" s="420">
        <f>IF(SUM(E18:N18)=VRA!H36,SUM(E18:N18),0)</f>
        <v>-64195</v>
      </c>
    </row>
    <row r="19" spans="1:15" ht="12.75">
      <c r="A19" s="325" t="s">
        <v>227</v>
      </c>
      <c r="B19" s="330"/>
      <c r="C19" s="331" t="s">
        <v>809</v>
      </c>
      <c r="D19" s="335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420">
        <f>IF(SUM(E19:N19)=VRA!H37,SUM(E19:N19),0)</f>
        <v>0</v>
      </c>
    </row>
    <row r="20" spans="1:15" ht="12.75">
      <c r="A20" s="332" t="s">
        <v>228</v>
      </c>
      <c r="B20" s="330"/>
      <c r="C20" s="331" t="s">
        <v>811</v>
      </c>
      <c r="D20" s="335"/>
      <c r="E20" s="92"/>
      <c r="F20" s="92"/>
      <c r="G20" s="92"/>
      <c r="H20" s="92"/>
      <c r="I20" s="92"/>
      <c r="J20" s="92"/>
      <c r="K20" s="92"/>
      <c r="L20" s="92">
        <f>SUM(VRA!H38)</f>
        <v>0</v>
      </c>
      <c r="M20" s="92"/>
      <c r="N20" s="92"/>
      <c r="O20" s="420">
        <f>IF(SUM(E20:N20)=VRA!H38,SUM(E20:N20),0)</f>
        <v>0</v>
      </c>
    </row>
    <row r="21" spans="1:15" ht="12.75">
      <c r="A21" s="332" t="s">
        <v>229</v>
      </c>
      <c r="B21" s="330"/>
      <c r="C21" s="331" t="s">
        <v>230</v>
      </c>
      <c r="D21" s="335"/>
      <c r="E21" s="92"/>
      <c r="F21" s="92"/>
      <c r="G21" s="92"/>
      <c r="H21" s="92"/>
      <c r="I21" s="92"/>
      <c r="J21" s="92"/>
      <c r="K21" s="92"/>
      <c r="L21" s="92">
        <f>SUM(VRA!H39)</f>
        <v>0</v>
      </c>
      <c r="M21" s="92"/>
      <c r="N21" s="92"/>
      <c r="O21" s="420">
        <f>IF(SUM(E21:N21)=VRA!H39,SUM(E21:N21),0)</f>
        <v>0</v>
      </c>
    </row>
    <row r="22" spans="1:15" ht="12.75">
      <c r="A22" s="332" t="s">
        <v>231</v>
      </c>
      <c r="B22" s="330"/>
      <c r="C22" s="331" t="s">
        <v>232</v>
      </c>
      <c r="D22" s="335"/>
      <c r="E22" s="92"/>
      <c r="F22" s="92"/>
      <c r="G22" s="92"/>
      <c r="H22" s="92"/>
      <c r="I22" s="92"/>
      <c r="J22" s="92"/>
      <c r="K22" s="92"/>
      <c r="L22" s="92">
        <v>-115517</v>
      </c>
      <c r="M22" s="92"/>
      <c r="N22" s="92"/>
      <c r="O22" s="420">
        <f>IF(SUM(E22:N22)=VRA!H40,SUM(E22:N22),0)</f>
        <v>-115517</v>
      </c>
    </row>
    <row r="23" spans="1:15" ht="12.75">
      <c r="A23" s="332" t="s">
        <v>237</v>
      </c>
      <c r="B23" s="330"/>
      <c r="C23" s="331" t="s">
        <v>702</v>
      </c>
      <c r="D23" s="335"/>
      <c r="E23" s="92"/>
      <c r="F23" s="92"/>
      <c r="G23" s="92"/>
      <c r="H23" s="92"/>
      <c r="I23" s="92"/>
      <c r="J23" s="92"/>
      <c r="K23" s="92"/>
      <c r="L23" s="92">
        <f>SUM(VRA!H41)</f>
        <v>0</v>
      </c>
      <c r="M23" s="92"/>
      <c r="N23" s="92"/>
      <c r="O23" s="420">
        <f>IF(SUM(E23:N23)=VRA!H41,SUM(E23:N23),0)</f>
        <v>0</v>
      </c>
    </row>
    <row r="24" spans="1:15" ht="39.75" customHeight="1">
      <c r="A24" s="336" t="s">
        <v>734</v>
      </c>
      <c r="B24" s="760" t="s">
        <v>714</v>
      </c>
      <c r="C24" s="760"/>
      <c r="D24" s="760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420">
        <f>IF(SUM(E24:N24)=VRA!H48,SUM(E24:N24),0)</f>
        <v>0</v>
      </c>
    </row>
    <row r="25" spans="1:15" ht="12.75">
      <c r="A25" s="509" t="s">
        <v>737</v>
      </c>
      <c r="B25" s="761" t="s">
        <v>772</v>
      </c>
      <c r="C25" s="761"/>
      <c r="D25" s="761"/>
      <c r="E25" s="420">
        <f>E26</f>
        <v>0</v>
      </c>
      <c r="F25" s="420">
        <f aca="true" t="shared" si="1" ref="F25:N25">F26</f>
        <v>0</v>
      </c>
      <c r="G25" s="420">
        <f t="shared" si="1"/>
        <v>0</v>
      </c>
      <c r="H25" s="420">
        <f t="shared" si="1"/>
        <v>0</v>
      </c>
      <c r="I25" s="420">
        <f t="shared" si="1"/>
        <v>0</v>
      </c>
      <c r="J25" s="420">
        <f t="shared" si="1"/>
        <v>0</v>
      </c>
      <c r="K25" s="420">
        <f t="shared" si="1"/>
        <v>0</v>
      </c>
      <c r="L25" s="420">
        <f t="shared" si="1"/>
        <v>-1223254</v>
      </c>
      <c r="M25" s="420">
        <f t="shared" si="1"/>
        <v>0</v>
      </c>
      <c r="N25" s="420">
        <f t="shared" si="1"/>
        <v>0</v>
      </c>
      <c r="O25" s="420">
        <f>SUM(E25:N25)</f>
        <v>-1223254</v>
      </c>
    </row>
    <row r="26" spans="1:15" ht="12.75">
      <c r="A26" s="511" t="s">
        <v>2</v>
      </c>
      <c r="B26" s="512"/>
      <c r="C26" s="513" t="s">
        <v>238</v>
      </c>
      <c r="D26" s="514"/>
      <c r="E26" s="420">
        <f>SUM(E27:E38)</f>
        <v>0</v>
      </c>
      <c r="F26" s="420">
        <f aca="true" t="shared" si="2" ref="F26:N26">SUM(F27:F38)</f>
        <v>0</v>
      </c>
      <c r="G26" s="420">
        <f t="shared" si="2"/>
        <v>0</v>
      </c>
      <c r="H26" s="420">
        <f t="shared" si="2"/>
        <v>0</v>
      </c>
      <c r="I26" s="420">
        <f t="shared" si="2"/>
        <v>0</v>
      </c>
      <c r="J26" s="420">
        <f t="shared" si="2"/>
        <v>0</v>
      </c>
      <c r="K26" s="420">
        <f t="shared" si="2"/>
        <v>0</v>
      </c>
      <c r="L26" s="420">
        <f t="shared" si="2"/>
        <v>-1223254</v>
      </c>
      <c r="M26" s="420">
        <f t="shared" si="2"/>
        <v>0</v>
      </c>
      <c r="N26" s="420">
        <f t="shared" si="2"/>
        <v>0</v>
      </c>
      <c r="O26" s="420">
        <f>IF(SUM(E26:N26)=PSA!I41,SUM(E26:N26),0)</f>
        <v>-1223254</v>
      </c>
    </row>
    <row r="27" spans="1:15" ht="12.75">
      <c r="A27" s="118" t="s">
        <v>239</v>
      </c>
      <c r="B27" s="130"/>
      <c r="C27" s="131"/>
      <c r="D27" s="337" t="s">
        <v>800</v>
      </c>
      <c r="E27" s="92"/>
      <c r="F27" s="92"/>
      <c r="G27" s="92"/>
      <c r="H27" s="92"/>
      <c r="I27" s="92"/>
      <c r="J27" s="92"/>
      <c r="K27" s="92"/>
      <c r="L27" s="92">
        <v>-912146</v>
      </c>
      <c r="M27" s="92"/>
      <c r="N27" s="92"/>
      <c r="O27" s="420">
        <f>IF(SUM(E27:N27)=PSA!I42,SUM(E27:N27),0)</f>
        <v>-912146</v>
      </c>
    </row>
    <row r="28" spans="1:15" ht="12.75">
      <c r="A28" s="338" t="s">
        <v>240</v>
      </c>
      <c r="B28" s="330"/>
      <c r="C28" s="339"/>
      <c r="D28" s="337" t="s">
        <v>801</v>
      </c>
      <c r="E28" s="92"/>
      <c r="F28" s="92"/>
      <c r="G28" s="92"/>
      <c r="H28" s="92"/>
      <c r="I28" s="92"/>
      <c r="J28" s="92"/>
      <c r="K28" s="92"/>
      <c r="L28" s="92">
        <v>-117706</v>
      </c>
      <c r="M28" s="92"/>
      <c r="N28" s="92"/>
      <c r="O28" s="420">
        <f>IF(SUM(E28:N28)=PSA!I43,SUM(E28:N28),0)</f>
        <v>-117706</v>
      </c>
    </row>
    <row r="29" spans="1:15" ht="12.75">
      <c r="A29" s="338" t="s">
        <v>241</v>
      </c>
      <c r="B29" s="330"/>
      <c r="C29" s="339"/>
      <c r="D29" s="337" t="s">
        <v>802</v>
      </c>
      <c r="E29" s="92"/>
      <c r="F29" s="92"/>
      <c r="G29" s="92"/>
      <c r="H29" s="92"/>
      <c r="I29" s="92"/>
      <c r="J29" s="92"/>
      <c r="K29" s="92"/>
      <c r="L29" s="92">
        <v>-812</v>
      </c>
      <c r="M29" s="92"/>
      <c r="N29" s="92"/>
      <c r="O29" s="420">
        <f>IF(SUM(E29:N29)=PSA!I44,SUM(E29:N29),0)</f>
        <v>-812</v>
      </c>
    </row>
    <row r="30" spans="1:15" ht="12.75">
      <c r="A30" s="338" t="s">
        <v>242</v>
      </c>
      <c r="B30" s="330"/>
      <c r="C30" s="339"/>
      <c r="D30" s="337" t="s">
        <v>803</v>
      </c>
      <c r="E30" s="92"/>
      <c r="F30" s="92"/>
      <c r="G30" s="92"/>
      <c r="H30" s="92"/>
      <c r="I30" s="92"/>
      <c r="J30" s="92"/>
      <c r="K30" s="92"/>
      <c r="L30" s="92">
        <v>-9624</v>
      </c>
      <c r="M30" s="92"/>
      <c r="N30" s="92"/>
      <c r="O30" s="420">
        <f>IF(SUM(E30:N30)=PSA!I45,SUM(E30:N30),0)</f>
        <v>-9624</v>
      </c>
    </row>
    <row r="31" spans="1:15" ht="12.75">
      <c r="A31" s="338" t="s">
        <v>243</v>
      </c>
      <c r="B31" s="330"/>
      <c r="C31" s="339"/>
      <c r="D31" s="337" t="s">
        <v>804</v>
      </c>
      <c r="E31" s="92"/>
      <c r="F31" s="92"/>
      <c r="G31" s="92"/>
      <c r="H31" s="92"/>
      <c r="I31" s="92"/>
      <c r="J31" s="92"/>
      <c r="K31" s="92"/>
      <c r="L31" s="92">
        <v>-1990</v>
      </c>
      <c r="M31" s="92"/>
      <c r="N31" s="92"/>
      <c r="O31" s="420">
        <f>IF(SUM(E31:N31)=PSA!I46,SUM(E31:N31),0)</f>
        <v>-1990</v>
      </c>
    </row>
    <row r="32" spans="1:15" ht="12.75">
      <c r="A32" s="338" t="s">
        <v>244</v>
      </c>
      <c r="B32" s="330"/>
      <c r="C32" s="339"/>
      <c r="D32" s="337" t="s">
        <v>805</v>
      </c>
      <c r="E32" s="92"/>
      <c r="F32" s="92"/>
      <c r="G32" s="92"/>
      <c r="H32" s="92"/>
      <c r="I32" s="92"/>
      <c r="J32" s="92"/>
      <c r="K32" s="92"/>
      <c r="L32" s="92">
        <f>SUM(PSA!G47)</f>
        <v>0</v>
      </c>
      <c r="M32" s="92"/>
      <c r="N32" s="92"/>
      <c r="O32" s="420">
        <f>IF(SUM(E32:N32)=PSA!I47,SUM(E32:N32),0)</f>
        <v>0</v>
      </c>
    </row>
    <row r="33" spans="1:15" ht="12.75">
      <c r="A33" s="338" t="s">
        <v>245</v>
      </c>
      <c r="B33" s="330"/>
      <c r="C33" s="339"/>
      <c r="D33" s="337" t="s">
        <v>807</v>
      </c>
      <c r="E33" s="92"/>
      <c r="F33" s="92"/>
      <c r="G33" s="92"/>
      <c r="H33" s="92"/>
      <c r="I33" s="92"/>
      <c r="J33" s="92"/>
      <c r="K33" s="92"/>
      <c r="L33" s="92">
        <v>-64074</v>
      </c>
      <c r="M33" s="92"/>
      <c r="N33" s="92"/>
      <c r="O33" s="420">
        <f>IF(SUM(E33:N33)=PSA!I48,SUM(E33:N33),0)</f>
        <v>-64074</v>
      </c>
    </row>
    <row r="34" spans="1:15" ht="12.75">
      <c r="A34" s="338" t="s">
        <v>246</v>
      </c>
      <c r="B34" s="330"/>
      <c r="C34" s="339"/>
      <c r="D34" s="337" t="s">
        <v>809</v>
      </c>
      <c r="E34" s="92"/>
      <c r="F34" s="92"/>
      <c r="G34" s="92"/>
      <c r="H34" s="92"/>
      <c r="I34" s="92"/>
      <c r="J34" s="92"/>
      <c r="K34" s="92"/>
      <c r="L34" s="92">
        <v>0</v>
      </c>
      <c r="M34" s="92"/>
      <c r="N34" s="92"/>
      <c r="O34" s="420">
        <f>IF(SUM(E34:N34)=PSA!I49,SUM(E34:N34),0)</f>
        <v>0</v>
      </c>
    </row>
    <row r="35" spans="1:15" ht="12.75">
      <c r="A35" s="338" t="s">
        <v>247</v>
      </c>
      <c r="B35" s="330"/>
      <c r="C35" s="339"/>
      <c r="D35" s="337" t="s">
        <v>811</v>
      </c>
      <c r="E35" s="92"/>
      <c r="F35" s="92"/>
      <c r="G35" s="92"/>
      <c r="H35" s="92"/>
      <c r="I35" s="92"/>
      <c r="J35" s="92"/>
      <c r="K35" s="92"/>
      <c r="L35" s="92">
        <f>SUM(PSA!G50)</f>
        <v>0</v>
      </c>
      <c r="M35" s="92"/>
      <c r="N35" s="92"/>
      <c r="O35" s="420">
        <f>IF(SUM(E35:N35)=PSA!I50,SUM(E35:N35),0)</f>
        <v>0</v>
      </c>
    </row>
    <row r="36" spans="1:15" ht="12.75">
      <c r="A36" s="340" t="s">
        <v>248</v>
      </c>
      <c r="B36" s="330"/>
      <c r="C36" s="339"/>
      <c r="D36" s="337" t="s">
        <v>813</v>
      </c>
      <c r="E36" s="92"/>
      <c r="F36" s="92"/>
      <c r="G36" s="92"/>
      <c r="H36" s="92"/>
      <c r="I36" s="92"/>
      <c r="J36" s="92"/>
      <c r="K36" s="92"/>
      <c r="L36" s="92">
        <v>-116902</v>
      </c>
      <c r="M36" s="92"/>
      <c r="N36" s="92"/>
      <c r="O36" s="420">
        <f>IF(SUM(E36:N36)=PSA!I51,SUM(E36:N36),0)</f>
        <v>-116902</v>
      </c>
    </row>
    <row r="37" spans="1:15" ht="12.75">
      <c r="A37" s="325" t="s">
        <v>249</v>
      </c>
      <c r="B37" s="330"/>
      <c r="C37" s="339"/>
      <c r="D37" s="337" t="s">
        <v>815</v>
      </c>
      <c r="E37" s="92"/>
      <c r="F37" s="92"/>
      <c r="G37" s="92"/>
      <c r="H37" s="92"/>
      <c r="I37" s="92"/>
      <c r="J37" s="92"/>
      <c r="K37" s="92"/>
      <c r="L37" s="92">
        <f>SUM(PSA!G52)</f>
        <v>0</v>
      </c>
      <c r="M37" s="92"/>
      <c r="N37" s="92"/>
      <c r="O37" s="420">
        <f>IF(SUM(E37:N37)=PSA!I52,SUM(E37:N37),0)</f>
        <v>0</v>
      </c>
    </row>
    <row r="38" spans="1:15" ht="12.75">
      <c r="A38" s="325" t="s">
        <v>250</v>
      </c>
      <c r="B38" s="330"/>
      <c r="C38" s="339"/>
      <c r="D38" s="337" t="s">
        <v>817</v>
      </c>
      <c r="E38" s="92"/>
      <c r="F38" s="92"/>
      <c r="G38" s="92"/>
      <c r="H38" s="92"/>
      <c r="I38" s="92"/>
      <c r="J38" s="92"/>
      <c r="K38" s="92"/>
      <c r="L38" s="92">
        <f>SUM(PSA!G53)</f>
        <v>0</v>
      </c>
      <c r="M38" s="92"/>
      <c r="N38" s="92"/>
      <c r="O38" s="420">
        <f>IF(SUM(E38:N38)=PSA!I53,SUM(E38:N38),0)</f>
        <v>0</v>
      </c>
    </row>
    <row r="39" spans="1:15" ht="12.75">
      <c r="A39" s="757" t="s">
        <v>91</v>
      </c>
      <c r="B39" s="757"/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</row>
    <row r="42" ht="12.75">
      <c r="J42" s="574"/>
    </row>
  </sheetData>
  <sheetProtection/>
  <mergeCells count="11">
    <mergeCell ref="A39:O39"/>
    <mergeCell ref="B8:D8"/>
    <mergeCell ref="C18:D18"/>
    <mergeCell ref="B24:D24"/>
    <mergeCell ref="B25:D25"/>
    <mergeCell ref="A3:O3"/>
    <mergeCell ref="A4:O4"/>
    <mergeCell ref="A6:A7"/>
    <mergeCell ref="B6:D7"/>
    <mergeCell ref="E6:N6"/>
    <mergeCell ref="O6:O7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C17" sqref="C17:E17"/>
    </sheetView>
  </sheetViews>
  <sheetFormatPr defaultColWidth="9.140625" defaultRowHeight="12.75"/>
  <cols>
    <col min="1" max="1" width="4.421875" style="191" customWidth="1"/>
    <col min="2" max="2" width="53.00390625" style="191" customWidth="1"/>
    <col min="3" max="8" width="5.57421875" style="191" customWidth="1"/>
    <col min="9" max="16384" width="9.140625" style="191" customWidth="1"/>
  </cols>
  <sheetData>
    <row r="1" spans="2:8" ht="31.5" customHeight="1">
      <c r="B1"/>
      <c r="C1" s="763" t="s">
        <v>490</v>
      </c>
      <c r="D1" s="763"/>
      <c r="E1" s="763"/>
      <c r="F1" s="763"/>
      <c r="G1" s="763"/>
      <c r="H1" s="763"/>
    </row>
    <row r="2" spans="1:6" ht="15.75">
      <c r="A2" s="191" t="s">
        <v>474</v>
      </c>
      <c r="F2" s="520"/>
    </row>
    <row r="4" ht="8.25" customHeight="1"/>
    <row r="5" spans="1:8" ht="15.75">
      <c r="A5" s="770" t="s">
        <v>475</v>
      </c>
      <c r="B5" s="770"/>
      <c r="C5" s="770"/>
      <c r="D5" s="770"/>
      <c r="E5" s="770"/>
      <c r="F5" s="770"/>
      <c r="G5" s="770"/>
      <c r="H5" s="770"/>
    </row>
    <row r="6" spans="1:8" ht="30.75" customHeight="1">
      <c r="A6" s="771" t="s">
        <v>476</v>
      </c>
      <c r="B6" s="771"/>
      <c r="C6" s="771"/>
      <c r="D6" s="771"/>
      <c r="E6" s="771"/>
      <c r="F6" s="771"/>
      <c r="G6" s="771"/>
      <c r="H6" s="771"/>
    </row>
    <row r="7" ht="5.25" customHeight="1"/>
    <row r="8" spans="1:8" ht="61.5" customHeight="1">
      <c r="A8" s="771" t="s">
        <v>477</v>
      </c>
      <c r="B8" s="771"/>
      <c r="C8" s="771"/>
      <c r="D8" s="771"/>
      <c r="E8" s="771"/>
      <c r="F8" s="771"/>
      <c r="G8" s="771"/>
      <c r="H8" s="771"/>
    </row>
    <row r="9" ht="11.25" customHeight="1"/>
    <row r="10" spans="1:8" ht="30.75" customHeight="1">
      <c r="A10" s="772" t="s">
        <v>524</v>
      </c>
      <c r="B10" s="735" t="s">
        <v>478</v>
      </c>
      <c r="C10" s="773" t="s">
        <v>479</v>
      </c>
      <c r="D10" s="773"/>
      <c r="E10" s="773"/>
      <c r="F10" s="773"/>
      <c r="G10" s="773"/>
      <c r="H10" s="773"/>
    </row>
    <row r="11" spans="1:8" ht="39.75" customHeight="1">
      <c r="A11" s="772"/>
      <c r="B11" s="735"/>
      <c r="C11" s="773" t="s">
        <v>480</v>
      </c>
      <c r="D11" s="773"/>
      <c r="E11" s="773"/>
      <c r="F11" s="735" t="s">
        <v>481</v>
      </c>
      <c r="G11" s="735"/>
      <c r="H11" s="735"/>
    </row>
    <row r="12" spans="1:8" ht="12.75" customHeight="1">
      <c r="A12" s="521"/>
      <c r="B12" s="192">
        <v>2</v>
      </c>
      <c r="C12" s="767">
        <v>3</v>
      </c>
      <c r="D12" s="767"/>
      <c r="E12" s="767"/>
      <c r="F12" s="767">
        <v>4</v>
      </c>
      <c r="G12" s="767"/>
      <c r="H12" s="767"/>
    </row>
    <row r="13" spans="1:8" ht="20.25" customHeight="1">
      <c r="A13" s="522">
        <v>1</v>
      </c>
      <c r="B13" s="523" t="s">
        <v>482</v>
      </c>
      <c r="C13" s="766"/>
      <c r="D13" s="766"/>
      <c r="E13" s="766"/>
      <c r="F13" s="766"/>
      <c r="G13" s="766"/>
      <c r="H13" s="766"/>
    </row>
    <row r="14" spans="1:8" ht="16.5" customHeight="1">
      <c r="A14" s="522">
        <v>2</v>
      </c>
      <c r="B14" s="523" t="s">
        <v>483</v>
      </c>
      <c r="C14" s="766"/>
      <c r="D14" s="766"/>
      <c r="E14" s="766"/>
      <c r="F14" s="766"/>
      <c r="G14" s="766"/>
      <c r="H14" s="766"/>
    </row>
    <row r="15" spans="1:8" ht="18" customHeight="1">
      <c r="A15" s="522">
        <v>3</v>
      </c>
      <c r="B15" s="523" t="s">
        <v>324</v>
      </c>
      <c r="C15" s="766"/>
      <c r="D15" s="766"/>
      <c r="E15" s="766"/>
      <c r="F15" s="766"/>
      <c r="G15" s="766"/>
      <c r="H15" s="766"/>
    </row>
    <row r="16" spans="1:8" ht="34.5" customHeight="1">
      <c r="A16" s="550">
        <v>4</v>
      </c>
      <c r="B16" s="549" t="s">
        <v>484</v>
      </c>
      <c r="C16" s="768">
        <f>C13+C14+C15</f>
        <v>0</v>
      </c>
      <c r="D16" s="768"/>
      <c r="E16" s="768"/>
      <c r="F16" s="766" t="s">
        <v>11</v>
      </c>
      <c r="G16" s="766"/>
      <c r="H16" s="766"/>
    </row>
    <row r="17" spans="1:8" ht="25.5" customHeight="1">
      <c r="A17" s="527">
        <v>5</v>
      </c>
      <c r="B17" s="528" t="s">
        <v>485</v>
      </c>
      <c r="C17" s="769"/>
      <c r="D17" s="769"/>
      <c r="E17" s="769"/>
      <c r="F17" s="769" t="s">
        <v>11</v>
      </c>
      <c r="G17" s="769"/>
      <c r="H17" s="769"/>
    </row>
    <row r="18" spans="1:9" s="524" customFormat="1" ht="33" customHeight="1">
      <c r="A18" s="531">
        <v>6</v>
      </c>
      <c r="B18" s="532" t="s">
        <v>486</v>
      </c>
      <c r="C18" s="764">
        <f>C16-C17</f>
        <v>0</v>
      </c>
      <c r="D18" s="764"/>
      <c r="E18" s="764"/>
      <c r="F18" s="764" t="s">
        <v>11</v>
      </c>
      <c r="G18" s="764"/>
      <c r="H18" s="764"/>
      <c r="I18"/>
    </row>
    <row r="19" spans="1:8" ht="20.25" customHeight="1">
      <c r="A19" s="529">
        <v>7</v>
      </c>
      <c r="B19" s="530" t="s">
        <v>487</v>
      </c>
      <c r="C19" s="765"/>
      <c r="D19" s="765"/>
      <c r="E19" s="765"/>
      <c r="F19" s="765" t="s">
        <v>11</v>
      </c>
      <c r="G19" s="765"/>
      <c r="H19" s="765"/>
    </row>
    <row r="20" spans="1:8" ht="23.25" customHeight="1">
      <c r="A20" s="533">
        <v>8</v>
      </c>
      <c r="B20" s="534" t="s">
        <v>488</v>
      </c>
      <c r="C20" s="764">
        <f>C18-C19</f>
        <v>0</v>
      </c>
      <c r="D20" s="764"/>
      <c r="E20" s="764"/>
      <c r="F20" s="764"/>
      <c r="G20" s="764"/>
      <c r="H20" s="764"/>
    </row>
    <row r="21" spans="1:8" ht="15">
      <c r="A21" s="762" t="s">
        <v>489</v>
      </c>
      <c r="B21" s="762"/>
      <c r="C21" s="762"/>
      <c r="D21" s="762"/>
      <c r="E21" s="762"/>
      <c r="F21" s="762"/>
      <c r="G21" s="762"/>
      <c r="H21" s="762"/>
    </row>
    <row r="22" spans="1:8" s="524" customFormat="1" ht="15">
      <c r="A22" s="762"/>
      <c r="B22" s="762"/>
      <c r="C22" s="762"/>
      <c r="D22" s="762"/>
      <c r="E22" s="762"/>
      <c r="F22" s="762"/>
      <c r="G22" s="762"/>
      <c r="H22" s="762"/>
    </row>
    <row r="23" spans="1:8" ht="15">
      <c r="A23" s="762"/>
      <c r="B23" s="762"/>
      <c r="C23" s="762"/>
      <c r="D23" s="762"/>
      <c r="E23" s="762"/>
      <c r="F23" s="762"/>
      <c r="G23" s="762"/>
      <c r="H23" s="762"/>
    </row>
  </sheetData>
  <sheetProtection/>
  <mergeCells count="28">
    <mergeCell ref="A5:H5"/>
    <mergeCell ref="A6:H6"/>
    <mergeCell ref="A8:H8"/>
    <mergeCell ref="A10:A11"/>
    <mergeCell ref="B10:B11"/>
    <mergeCell ref="C10:H10"/>
    <mergeCell ref="C11:E11"/>
    <mergeCell ref="F11:H11"/>
    <mergeCell ref="C20:E20"/>
    <mergeCell ref="F20:H20"/>
    <mergeCell ref="C12:E12"/>
    <mergeCell ref="F12:H12"/>
    <mergeCell ref="C13:E13"/>
    <mergeCell ref="F13:H13"/>
    <mergeCell ref="C16:E16"/>
    <mergeCell ref="F16:H16"/>
    <mergeCell ref="C17:E17"/>
    <mergeCell ref="F17:H17"/>
    <mergeCell ref="A21:H23"/>
    <mergeCell ref="C1:H1"/>
    <mergeCell ref="C18:E18"/>
    <mergeCell ref="F18:H18"/>
    <mergeCell ref="C19:E19"/>
    <mergeCell ref="F19:H19"/>
    <mergeCell ref="C15:E15"/>
    <mergeCell ref="F15:H15"/>
    <mergeCell ref="C14:E14"/>
    <mergeCell ref="F14:H14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B10" sqref="B10:B13"/>
    </sheetView>
  </sheetViews>
  <sheetFormatPr defaultColWidth="9.140625" defaultRowHeight="12.75"/>
  <cols>
    <col min="1" max="1" width="0" style="191" hidden="1" customWidth="1"/>
    <col min="2" max="2" width="51.00390625" style="191" customWidth="1"/>
    <col min="3" max="8" width="7.421875" style="191" customWidth="1"/>
    <col min="9" max="12" width="0" style="191" hidden="1" customWidth="1"/>
    <col min="13" max="13" width="17.140625" style="191" customWidth="1"/>
    <col min="14" max="16384" width="9.140625" style="191" customWidth="1"/>
  </cols>
  <sheetData>
    <row r="1" spans="2:8" ht="15.75" customHeight="1">
      <c r="B1" s="519"/>
      <c r="C1" s="519"/>
      <c r="D1" s="776" t="s">
        <v>490</v>
      </c>
      <c r="E1" s="776"/>
      <c r="F1" s="776"/>
      <c r="G1" s="776"/>
      <c r="H1" s="776"/>
    </row>
    <row r="2" spans="4:8" ht="15.75" customHeight="1">
      <c r="D2" s="776"/>
      <c r="E2" s="776"/>
      <c r="F2" s="776"/>
      <c r="G2" s="776"/>
      <c r="H2" s="776"/>
    </row>
    <row r="3" ht="15">
      <c r="D3" s="191" t="s">
        <v>327</v>
      </c>
    </row>
    <row r="4" ht="8.25" customHeight="1"/>
    <row r="5" spans="1:8" ht="15.75">
      <c r="A5" s="770" t="s">
        <v>491</v>
      </c>
      <c r="B5" s="770"/>
      <c r="C5" s="770"/>
      <c r="D5" s="770"/>
      <c r="E5" s="770"/>
      <c r="F5" s="770"/>
      <c r="G5" s="770"/>
      <c r="H5" s="770"/>
    </row>
    <row r="6" spans="1:8" ht="18" customHeight="1">
      <c r="A6" s="770" t="s">
        <v>492</v>
      </c>
      <c r="B6" s="770"/>
      <c r="C6" s="770"/>
      <c r="D6" s="770"/>
      <c r="E6" s="770"/>
      <c r="F6" s="770"/>
      <c r="G6" s="770"/>
      <c r="H6" s="770"/>
    </row>
    <row r="7" spans="1:8" ht="15.75" customHeight="1">
      <c r="A7" s="535" t="s">
        <v>493</v>
      </c>
      <c r="B7" s="775" t="s">
        <v>498</v>
      </c>
      <c r="C7" s="775"/>
      <c r="D7" s="775"/>
      <c r="E7" s="775"/>
      <c r="F7" s="775"/>
      <c r="G7" s="775"/>
      <c r="H7" s="775"/>
    </row>
    <row r="8" spans="1:8" ht="42.75" customHeight="1">
      <c r="A8" s="771" t="s">
        <v>499</v>
      </c>
      <c r="B8" s="771"/>
      <c r="C8" s="771"/>
      <c r="D8" s="771"/>
      <c r="E8" s="771"/>
      <c r="F8" s="771"/>
      <c r="G8" s="771"/>
      <c r="H8" s="771"/>
    </row>
    <row r="9" spans="2:8" ht="37.5" customHeight="1">
      <c r="B9" s="770"/>
      <c r="C9" s="770"/>
      <c r="D9" s="770"/>
      <c r="E9" s="770"/>
      <c r="F9" s="770"/>
      <c r="G9" s="770"/>
      <c r="H9" s="770"/>
    </row>
    <row r="10" spans="1:11" ht="17.25" customHeight="1">
      <c r="A10" s="772" t="s">
        <v>524</v>
      </c>
      <c r="B10" s="780" t="s">
        <v>478</v>
      </c>
      <c r="C10" s="781" t="s">
        <v>494</v>
      </c>
      <c r="D10" s="782"/>
      <c r="E10" s="782"/>
      <c r="F10" s="782"/>
      <c r="G10" s="782"/>
      <c r="H10" s="782"/>
      <c r="I10" s="782"/>
      <c r="J10" s="782"/>
      <c r="K10" s="783"/>
    </row>
    <row r="11" spans="1:11" ht="18" customHeight="1">
      <c r="A11" s="772" t="s">
        <v>495</v>
      </c>
      <c r="B11" s="780"/>
      <c r="C11" s="784"/>
      <c r="D11" s="785"/>
      <c r="E11" s="785"/>
      <c r="F11" s="785"/>
      <c r="G11" s="785"/>
      <c r="H11" s="785"/>
      <c r="I11" s="785"/>
      <c r="J11" s="785"/>
      <c r="K11" s="786"/>
    </row>
    <row r="12" spans="1:12" ht="12.75" customHeight="1">
      <c r="A12" s="521"/>
      <c r="B12" s="536">
        <v>1</v>
      </c>
      <c r="C12" s="777">
        <v>2</v>
      </c>
      <c r="D12" s="777"/>
      <c r="E12" s="777"/>
      <c r="F12" s="777"/>
      <c r="G12" s="777"/>
      <c r="H12" s="777"/>
      <c r="I12" s="537"/>
      <c r="J12" s="537">
        <v>4</v>
      </c>
      <c r="K12" s="538"/>
      <c r="L12" s="192"/>
    </row>
    <row r="13" spans="1:11" ht="25.5" customHeight="1">
      <c r="A13" s="539">
        <v>1</v>
      </c>
      <c r="B13" s="540" t="s">
        <v>482</v>
      </c>
      <c r="C13" s="778"/>
      <c r="D13" s="778"/>
      <c r="E13" s="778"/>
      <c r="F13" s="778"/>
      <c r="G13" s="778"/>
      <c r="H13" s="778"/>
      <c r="I13" s="541"/>
      <c r="J13" s="541"/>
      <c r="K13" s="542"/>
    </row>
    <row r="14" spans="1:11" ht="25.5" customHeight="1">
      <c r="A14" s="539">
        <v>2</v>
      </c>
      <c r="B14" s="540" t="s">
        <v>483</v>
      </c>
      <c r="C14" s="778"/>
      <c r="D14" s="778"/>
      <c r="E14" s="778"/>
      <c r="F14" s="778"/>
      <c r="G14" s="778"/>
      <c r="H14" s="778"/>
      <c r="I14" s="541"/>
      <c r="J14" s="541"/>
      <c r="K14" s="542"/>
    </row>
    <row r="15" spans="1:11" ht="27.75" customHeight="1">
      <c r="A15" s="539">
        <v>3</v>
      </c>
      <c r="B15" s="540" t="s">
        <v>324</v>
      </c>
      <c r="C15" s="778"/>
      <c r="D15" s="778"/>
      <c r="E15" s="778"/>
      <c r="F15" s="778"/>
      <c r="G15" s="778"/>
      <c r="H15" s="778"/>
      <c r="I15" s="541"/>
      <c r="J15" s="541"/>
      <c r="K15" s="542"/>
    </row>
    <row r="16" spans="1:16" ht="15" customHeight="1">
      <c r="A16" s="539">
        <v>4</v>
      </c>
      <c r="B16" s="545" t="s">
        <v>496</v>
      </c>
      <c r="C16" s="779">
        <f>SUM(C13:C15)</f>
        <v>0</v>
      </c>
      <c r="D16" s="779"/>
      <c r="E16" s="779"/>
      <c r="F16" s="779"/>
      <c r="G16" s="779"/>
      <c r="H16" s="779"/>
      <c r="I16" s="541"/>
      <c r="J16" s="541"/>
      <c r="K16" s="542"/>
      <c r="M16" s="774"/>
      <c r="N16" s="774"/>
      <c r="O16" s="774"/>
      <c r="P16" s="774"/>
    </row>
    <row r="17" spans="1:16" ht="26.25" customHeight="1">
      <c r="A17" s="543">
        <v>5</v>
      </c>
      <c r="B17"/>
      <c r="C17"/>
      <c r="D17"/>
      <c r="E17"/>
      <c r="F17"/>
      <c r="G17"/>
      <c r="H17"/>
      <c r="M17" s="774"/>
      <c r="N17" s="774"/>
      <c r="O17" s="774"/>
      <c r="P17" s="774"/>
    </row>
    <row r="18" spans="1:16" s="524" customFormat="1" ht="21" customHeight="1">
      <c r="A18" s="544">
        <v>6</v>
      </c>
      <c r="B18"/>
      <c r="C18"/>
      <c r="D18"/>
      <c r="E18"/>
      <c r="F18"/>
      <c r="G18"/>
      <c r="H18"/>
      <c r="I18"/>
      <c r="M18" s="774"/>
      <c r="N18" s="774"/>
      <c r="O18" s="774"/>
      <c r="P18" s="774"/>
    </row>
    <row r="19" spans="3:16" ht="11.25" customHeight="1">
      <c r="C19" s="283"/>
      <c r="D19" s="283"/>
      <c r="E19" s="283"/>
      <c r="J19" s="524"/>
      <c r="K19" s="524"/>
      <c r="L19" s="524"/>
      <c r="M19" s="774"/>
      <c r="N19" s="774"/>
      <c r="O19" s="774"/>
      <c r="P19" s="774"/>
    </row>
    <row r="20" spans="1:15" ht="23.25" customHeight="1">
      <c r="A20" s="520" t="s">
        <v>497</v>
      </c>
      <c r="O20" s="774"/>
    </row>
    <row r="21" ht="15">
      <c r="O21" s="774"/>
    </row>
    <row r="22" ht="15">
      <c r="O22" s="774"/>
    </row>
    <row r="23" ht="15">
      <c r="O23" s="774"/>
    </row>
  </sheetData>
  <sheetProtection/>
  <mergeCells count="16">
    <mergeCell ref="A6:H6"/>
    <mergeCell ref="A8:H8"/>
    <mergeCell ref="B9:H9"/>
    <mergeCell ref="A10:A11"/>
    <mergeCell ref="B10:B11"/>
    <mergeCell ref="C10:K11"/>
    <mergeCell ref="O20:O23"/>
    <mergeCell ref="B7:H7"/>
    <mergeCell ref="D1:H2"/>
    <mergeCell ref="C12:H12"/>
    <mergeCell ref="C13:H13"/>
    <mergeCell ref="C14:H14"/>
    <mergeCell ref="C15:H15"/>
    <mergeCell ref="C16:H16"/>
    <mergeCell ref="M16:P19"/>
    <mergeCell ref="A5:H5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4">
      <selection activeCell="C16" sqref="C16:H16"/>
    </sheetView>
  </sheetViews>
  <sheetFormatPr defaultColWidth="9.140625" defaultRowHeight="12.75"/>
  <cols>
    <col min="1" max="1" width="4.421875" style="191" customWidth="1"/>
    <col min="2" max="2" width="56.421875" style="191" customWidth="1"/>
    <col min="3" max="8" width="6.28125" style="191" customWidth="1"/>
    <col min="9" max="16384" width="9.140625" style="191" customWidth="1"/>
  </cols>
  <sheetData>
    <row r="1" spans="2:8" ht="15">
      <c r="B1" s="519"/>
      <c r="C1" s="788" t="s">
        <v>490</v>
      </c>
      <c r="D1" s="788"/>
      <c r="E1" s="788"/>
      <c r="F1" s="788"/>
      <c r="G1" s="788"/>
      <c r="H1" s="788"/>
    </row>
    <row r="2" spans="3:8" ht="15.75" customHeight="1">
      <c r="C2" s="788"/>
      <c r="D2" s="788"/>
      <c r="E2" s="788"/>
      <c r="F2" s="788"/>
      <c r="G2" s="788"/>
      <c r="H2" s="788"/>
    </row>
    <row r="3" ht="15">
      <c r="C3" s="191" t="s">
        <v>93</v>
      </c>
    </row>
    <row r="4" ht="8.25" customHeight="1"/>
    <row r="5" spans="1:8" ht="15.75">
      <c r="A5" s="770" t="s">
        <v>500</v>
      </c>
      <c r="B5" s="770"/>
      <c r="C5" s="770"/>
      <c r="D5" s="770"/>
      <c r="E5" s="770"/>
      <c r="F5" s="770"/>
      <c r="G5" s="770"/>
      <c r="H5" s="770"/>
    </row>
    <row r="6" spans="1:8" ht="15.75">
      <c r="A6" s="770" t="s">
        <v>501</v>
      </c>
      <c r="B6" s="770"/>
      <c r="C6" s="770"/>
      <c r="D6" s="770"/>
      <c r="E6" s="770"/>
      <c r="F6" s="770"/>
      <c r="G6" s="770"/>
      <c r="H6" s="770"/>
    </row>
    <row r="7" ht="5.25" customHeight="1"/>
    <row r="8" spans="1:8" ht="15.75" customHeight="1">
      <c r="A8" s="770" t="s">
        <v>502</v>
      </c>
      <c r="B8" s="770"/>
      <c r="C8" s="770"/>
      <c r="D8" s="770"/>
      <c r="E8" s="770"/>
      <c r="F8" s="770"/>
      <c r="G8" s="770"/>
      <c r="H8" s="770"/>
    </row>
    <row r="9" ht="11.25" customHeight="1"/>
    <row r="10" spans="1:8" ht="30.75" customHeight="1">
      <c r="A10" s="772" t="s">
        <v>524</v>
      </c>
      <c r="B10" s="735" t="s">
        <v>478</v>
      </c>
      <c r="C10" s="773" t="s">
        <v>479</v>
      </c>
      <c r="D10" s="773"/>
      <c r="E10" s="773"/>
      <c r="F10" s="773"/>
      <c r="G10" s="773"/>
      <c r="H10" s="773"/>
    </row>
    <row r="11" spans="1:8" ht="47.25" customHeight="1">
      <c r="A11" s="772"/>
      <c r="B11" s="735"/>
      <c r="C11" s="773" t="s">
        <v>480</v>
      </c>
      <c r="D11" s="773"/>
      <c r="E11" s="773"/>
      <c r="F11" s="735" t="s">
        <v>503</v>
      </c>
      <c r="G11" s="735"/>
      <c r="H11" s="735"/>
    </row>
    <row r="12" spans="1:8" ht="12.75" customHeight="1">
      <c r="A12" s="521"/>
      <c r="B12" s="192">
        <v>2</v>
      </c>
      <c r="C12" s="767">
        <v>3</v>
      </c>
      <c r="D12" s="767"/>
      <c r="E12" s="767"/>
      <c r="F12" s="767">
        <v>4</v>
      </c>
      <c r="G12" s="767"/>
      <c r="H12" s="767"/>
    </row>
    <row r="13" spans="1:8" ht="24.75" customHeight="1">
      <c r="A13" s="539">
        <v>1</v>
      </c>
      <c r="B13" s="523" t="s">
        <v>482</v>
      </c>
      <c r="C13" s="766"/>
      <c r="D13" s="766"/>
      <c r="E13" s="766"/>
      <c r="F13" s="766"/>
      <c r="G13" s="766"/>
      <c r="H13" s="766"/>
    </row>
    <row r="14" spans="1:8" ht="27" customHeight="1">
      <c r="A14" s="539">
        <v>2</v>
      </c>
      <c r="B14" s="523" t="s">
        <v>483</v>
      </c>
      <c r="C14" s="766"/>
      <c r="D14" s="766"/>
      <c r="E14" s="766"/>
      <c r="F14" s="766"/>
      <c r="G14" s="766"/>
      <c r="H14" s="766"/>
    </row>
    <row r="15" spans="1:8" ht="22.5" customHeight="1">
      <c r="A15" s="539">
        <v>3</v>
      </c>
      <c r="B15" s="523" t="s">
        <v>324</v>
      </c>
      <c r="C15" s="766"/>
      <c r="D15" s="766"/>
      <c r="E15" s="766"/>
      <c r="F15" s="766"/>
      <c r="G15" s="766"/>
      <c r="H15" s="766"/>
    </row>
    <row r="16" spans="1:8" ht="24" customHeight="1">
      <c r="A16" s="548">
        <v>4</v>
      </c>
      <c r="B16" s="549" t="s">
        <v>504</v>
      </c>
      <c r="C16" s="768">
        <f>C13+C14+C15</f>
        <v>0</v>
      </c>
      <c r="D16" s="768"/>
      <c r="E16" s="768"/>
      <c r="F16" s="768">
        <f>F13+F14+F15</f>
        <v>0</v>
      </c>
      <c r="G16" s="768"/>
      <c r="H16" s="768"/>
    </row>
    <row r="17" spans="1:8" ht="26.25" customHeight="1">
      <c r="A17" s="546">
        <v>5</v>
      </c>
      <c r="B17" s="528" t="s">
        <v>505</v>
      </c>
      <c r="C17" s="769"/>
      <c r="D17" s="769"/>
      <c r="E17" s="769"/>
      <c r="F17" s="769"/>
      <c r="G17" s="769"/>
      <c r="H17" s="769"/>
    </row>
    <row r="18" spans="1:32" s="524" customFormat="1" ht="21" customHeight="1">
      <c r="A18" s="494">
        <v>6</v>
      </c>
      <c r="B18" s="547" t="s">
        <v>506</v>
      </c>
      <c r="C18" s="764">
        <f>C16-C17</f>
        <v>0</v>
      </c>
      <c r="D18" s="764"/>
      <c r="E18" s="764"/>
      <c r="F18" s="764">
        <f>F16-F17</f>
        <v>0</v>
      </c>
      <c r="G18" s="764"/>
      <c r="H18" s="764"/>
      <c r="I18"/>
      <c r="J18" s="787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</row>
    <row r="19" spans="3:13" ht="11.25" customHeight="1">
      <c r="C19" s="525"/>
      <c r="D19" s="525"/>
      <c r="E19" s="525"/>
      <c r="J19" s="787"/>
      <c r="K19" s="787"/>
      <c r="L19" s="787"/>
      <c r="M19" s="787"/>
    </row>
    <row r="20" spans="1:5" ht="23.25" customHeight="1">
      <c r="A20" s="520" t="s">
        <v>497</v>
      </c>
      <c r="C20" s="525"/>
      <c r="D20" s="525"/>
      <c r="E20" s="525"/>
    </row>
    <row r="21" ht="15">
      <c r="B21" s="191" t="s">
        <v>507</v>
      </c>
    </row>
    <row r="23" ht="15">
      <c r="O23" s="526"/>
    </row>
  </sheetData>
  <sheetProtection/>
  <mergeCells count="25">
    <mergeCell ref="C1:H2"/>
    <mergeCell ref="C15:E15"/>
    <mergeCell ref="F15:H15"/>
    <mergeCell ref="C10:H10"/>
    <mergeCell ref="C11:E11"/>
    <mergeCell ref="A5:H5"/>
    <mergeCell ref="A6:H6"/>
    <mergeCell ref="A8:H8"/>
    <mergeCell ref="A10:A11"/>
    <mergeCell ref="J18:M19"/>
    <mergeCell ref="C13:E13"/>
    <mergeCell ref="F13:H13"/>
    <mergeCell ref="C14:E14"/>
    <mergeCell ref="C16:E16"/>
    <mergeCell ref="F16:H16"/>
    <mergeCell ref="N18:AF18"/>
    <mergeCell ref="B10:B11"/>
    <mergeCell ref="F14:H14"/>
    <mergeCell ref="C18:E18"/>
    <mergeCell ref="F18:H18"/>
    <mergeCell ref="C17:E17"/>
    <mergeCell ref="F17:H17"/>
    <mergeCell ref="C12:E12"/>
    <mergeCell ref="F12:H12"/>
    <mergeCell ref="F11:H11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B10">
      <selection activeCell="H22" sqref="H22"/>
    </sheetView>
  </sheetViews>
  <sheetFormatPr defaultColWidth="9.140625" defaultRowHeight="12.75"/>
  <cols>
    <col min="1" max="1" width="0" style="191" hidden="1" customWidth="1"/>
    <col min="2" max="2" width="56.421875" style="191" customWidth="1"/>
    <col min="3" max="8" width="6.28125" style="191" customWidth="1"/>
    <col min="9" max="16384" width="9.140625" style="191" customWidth="1"/>
  </cols>
  <sheetData>
    <row r="1" spans="2:8" ht="15">
      <c r="B1" s="519"/>
      <c r="C1" s="789" t="s">
        <v>490</v>
      </c>
      <c r="D1" s="789"/>
      <c r="E1" s="789"/>
      <c r="F1" s="789"/>
      <c r="G1" s="789"/>
      <c r="H1" s="789"/>
    </row>
    <row r="2" spans="3:8" ht="15.75" customHeight="1">
      <c r="C2" s="789"/>
      <c r="D2" s="789"/>
      <c r="E2" s="789"/>
      <c r="F2" s="789"/>
      <c r="G2" s="789"/>
      <c r="H2" s="789"/>
    </row>
    <row r="3" ht="15">
      <c r="C3" s="191" t="s">
        <v>395</v>
      </c>
    </row>
    <row r="4" ht="8.25" customHeight="1"/>
    <row r="5" spans="1:8" ht="15.75">
      <c r="A5" s="770" t="s">
        <v>508</v>
      </c>
      <c r="B5" s="770"/>
      <c r="C5" s="770"/>
      <c r="D5" s="770"/>
      <c r="E5" s="770"/>
      <c r="F5" s="770"/>
      <c r="G5" s="770"/>
      <c r="H5" s="770"/>
    </row>
    <row r="6" spans="1:8" ht="15.75">
      <c r="A6" s="770" t="s">
        <v>509</v>
      </c>
      <c r="B6" s="770"/>
      <c r="C6" s="770"/>
      <c r="D6" s="770"/>
      <c r="E6" s="770"/>
      <c r="F6" s="770"/>
      <c r="G6" s="770"/>
      <c r="H6" s="770"/>
    </row>
    <row r="7" ht="16.5" customHeight="1"/>
    <row r="8" spans="1:8" ht="33.75" customHeight="1">
      <c r="A8" s="771" t="s">
        <v>510</v>
      </c>
      <c r="B8" s="771"/>
      <c r="C8" s="771"/>
      <c r="D8" s="771"/>
      <c r="E8" s="771"/>
      <c r="F8" s="771"/>
      <c r="G8" s="771"/>
      <c r="H8" s="771"/>
    </row>
    <row r="9" ht="11.25" customHeight="1"/>
    <row r="10" spans="1:8" ht="68.25" customHeight="1">
      <c r="A10" s="553"/>
      <c r="B10" s="227"/>
      <c r="C10" s="793" t="s">
        <v>527</v>
      </c>
      <c r="D10" s="793"/>
      <c r="E10" s="793"/>
      <c r="F10" s="793" t="s">
        <v>528</v>
      </c>
      <c r="G10" s="793"/>
      <c r="H10" s="793"/>
    </row>
    <row r="11" spans="1:8" ht="12.75" customHeight="1">
      <c r="A11" s="521"/>
      <c r="B11" s="230">
        <v>1</v>
      </c>
      <c r="C11" s="790">
        <v>2</v>
      </c>
      <c r="D11" s="790"/>
      <c r="E11" s="790"/>
      <c r="F11" s="790">
        <v>3</v>
      </c>
      <c r="G11" s="790"/>
      <c r="H11" s="790"/>
    </row>
    <row r="12" spans="1:8" ht="21" customHeight="1">
      <c r="A12" s="551">
        <v>1</v>
      </c>
      <c r="B12" s="552" t="s">
        <v>511</v>
      </c>
      <c r="C12" s="791"/>
      <c r="D12" s="791"/>
      <c r="E12" s="791"/>
      <c r="F12" s="791"/>
      <c r="G12" s="791"/>
      <c r="H12" s="791"/>
    </row>
    <row r="13" spans="1:8" ht="21" customHeight="1">
      <c r="A13" s="551">
        <v>2</v>
      </c>
      <c r="B13" s="552" t="s">
        <v>513</v>
      </c>
      <c r="C13" s="791"/>
      <c r="D13" s="791"/>
      <c r="E13" s="791"/>
      <c r="F13" s="791"/>
      <c r="G13" s="791"/>
      <c r="H13" s="791"/>
    </row>
    <row r="14" spans="1:8" ht="26.25" customHeight="1">
      <c r="A14" s="551">
        <v>3</v>
      </c>
      <c r="B14" s="554" t="s">
        <v>514</v>
      </c>
      <c r="C14" s="792">
        <f>C12+C13</f>
        <v>0</v>
      </c>
      <c r="D14" s="792"/>
      <c r="E14" s="792"/>
      <c r="F14" s="792">
        <f>F12+F13</f>
        <v>0</v>
      </c>
      <c r="G14" s="792"/>
      <c r="H14" s="792"/>
    </row>
    <row r="15" spans="1:8" ht="15" customHeight="1">
      <c r="A15" s="539">
        <v>4</v>
      </c>
      <c r="B15"/>
      <c r="C15"/>
      <c r="D15"/>
      <c r="E15"/>
      <c r="F15"/>
      <c r="G15"/>
      <c r="H15"/>
    </row>
    <row r="16" spans="1:8" ht="26.25" customHeight="1">
      <c r="A16" s="543">
        <v>5</v>
      </c>
      <c r="B16"/>
      <c r="C16"/>
      <c r="D16"/>
      <c r="E16"/>
      <c r="F16"/>
      <c r="G16"/>
      <c r="H16"/>
    </row>
    <row r="17" spans="1:32" s="524" customFormat="1" ht="21" customHeight="1">
      <c r="A17" s="544">
        <v>6</v>
      </c>
      <c r="B17" s="555" t="s">
        <v>515</v>
      </c>
      <c r="C17"/>
      <c r="D17"/>
      <c r="E17"/>
      <c r="F17"/>
      <c r="G17"/>
      <c r="H17"/>
      <c r="I17"/>
      <c r="J17" s="787"/>
      <c r="K17" s="787"/>
      <c r="L17" s="787"/>
      <c r="M17" s="787"/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7"/>
      <c r="AE17" s="787"/>
      <c r="AF17" s="787"/>
    </row>
    <row r="18" spans="3:13" ht="11.25" customHeight="1">
      <c r="C18" s="525"/>
      <c r="D18" s="525"/>
      <c r="E18" s="525"/>
      <c r="F18" s="525"/>
      <c r="J18" s="787"/>
      <c r="K18" s="787"/>
      <c r="L18" s="787"/>
      <c r="M18" s="787"/>
    </row>
    <row r="19" ht="23.25" customHeight="1">
      <c r="A19" s="520" t="s">
        <v>497</v>
      </c>
    </row>
    <row r="22" ht="15">
      <c r="O22" s="526"/>
    </row>
  </sheetData>
  <sheetProtection/>
  <mergeCells count="16">
    <mergeCell ref="J17:M18"/>
    <mergeCell ref="N17:AF17"/>
    <mergeCell ref="F13:H13"/>
    <mergeCell ref="A5:H5"/>
    <mergeCell ref="A6:H6"/>
    <mergeCell ref="A8:H8"/>
    <mergeCell ref="C10:E10"/>
    <mergeCell ref="F10:H10"/>
    <mergeCell ref="C13:E13"/>
    <mergeCell ref="C1:H2"/>
    <mergeCell ref="C11:E11"/>
    <mergeCell ref="F11:H11"/>
    <mergeCell ref="C12:E12"/>
    <mergeCell ref="F12:H12"/>
    <mergeCell ref="C14:E14"/>
    <mergeCell ref="F14:H14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M13" sqref="M13"/>
    </sheetView>
  </sheetViews>
  <sheetFormatPr defaultColWidth="9.140625" defaultRowHeight="12.75"/>
  <cols>
    <col min="1" max="1" width="0" style="191" hidden="1" customWidth="1"/>
    <col min="2" max="2" width="56.421875" style="191" customWidth="1"/>
    <col min="3" max="8" width="6.57421875" style="191" customWidth="1"/>
    <col min="9" max="12" width="0" style="191" hidden="1" customWidth="1"/>
    <col min="13" max="13" width="17.140625" style="191" customWidth="1"/>
    <col min="14" max="16384" width="9.140625" style="191" customWidth="1"/>
  </cols>
  <sheetData>
    <row r="1" spans="2:8" ht="30.75" customHeight="1">
      <c r="B1" s="556"/>
      <c r="C1" s="794" t="s">
        <v>518</v>
      </c>
      <c r="D1" s="794"/>
      <c r="E1" s="794"/>
      <c r="F1" s="794"/>
      <c r="G1" s="794"/>
      <c r="H1" s="794"/>
    </row>
    <row r="2" spans="3:6" ht="15.75">
      <c r="C2" s="191" t="s">
        <v>281</v>
      </c>
      <c r="F2" s="520"/>
    </row>
    <row r="4" ht="8.25" customHeight="1"/>
    <row r="5" spans="1:8" ht="15.75">
      <c r="A5" s="770" t="s">
        <v>516</v>
      </c>
      <c r="B5" s="770"/>
      <c r="C5" s="770"/>
      <c r="D5" s="770"/>
      <c r="E5" s="770"/>
      <c r="F5" s="770"/>
      <c r="G5" s="770"/>
      <c r="H5" s="770"/>
    </row>
    <row r="6" spans="1:8" ht="18" customHeight="1">
      <c r="A6" s="770" t="s">
        <v>517</v>
      </c>
      <c r="B6" s="770"/>
      <c r="C6" s="770"/>
      <c r="D6" s="770"/>
      <c r="E6" s="770"/>
      <c r="F6" s="770"/>
      <c r="G6" s="770"/>
      <c r="H6" s="770"/>
    </row>
    <row r="7" spans="1:8" ht="15.75" customHeight="1">
      <c r="A7" s="535" t="s">
        <v>493</v>
      </c>
      <c r="B7" s="775" t="s">
        <v>493</v>
      </c>
      <c r="C7" s="775"/>
      <c r="D7" s="775"/>
      <c r="E7" s="775"/>
      <c r="F7" s="775"/>
      <c r="G7" s="775"/>
      <c r="H7" s="775"/>
    </row>
    <row r="8" spans="1:8" ht="42.75" customHeight="1">
      <c r="A8" s="771" t="s">
        <v>519</v>
      </c>
      <c r="B8" s="771"/>
      <c r="C8" s="771"/>
      <c r="D8" s="771"/>
      <c r="E8" s="771"/>
      <c r="F8" s="771"/>
      <c r="G8" s="771"/>
      <c r="H8" s="771"/>
    </row>
    <row r="9" spans="2:8" ht="37.5" customHeight="1">
      <c r="B9" s="770"/>
      <c r="C9" s="770"/>
      <c r="D9" s="770"/>
      <c r="E9" s="770"/>
      <c r="F9" s="770"/>
      <c r="G9" s="770"/>
      <c r="H9" s="770"/>
    </row>
    <row r="10" spans="1:11" ht="17.25" customHeight="1">
      <c r="A10" s="772" t="s">
        <v>524</v>
      </c>
      <c r="B10" s="780" t="s">
        <v>478</v>
      </c>
      <c r="C10" s="795" t="s">
        <v>495</v>
      </c>
      <c r="D10" s="796"/>
      <c r="E10" s="796"/>
      <c r="F10" s="796"/>
      <c r="G10" s="796"/>
      <c r="H10" s="796"/>
      <c r="I10" s="796"/>
      <c r="J10" s="796"/>
      <c r="K10" s="797"/>
    </row>
    <row r="11" spans="1:11" ht="17.25" customHeight="1">
      <c r="A11" s="772" t="s">
        <v>495</v>
      </c>
      <c r="B11" s="780"/>
      <c r="C11" s="798"/>
      <c r="D11" s="799"/>
      <c r="E11" s="799"/>
      <c r="F11" s="799"/>
      <c r="G11" s="799"/>
      <c r="H11" s="799"/>
      <c r="I11" s="799"/>
      <c r="J11" s="799"/>
      <c r="K11" s="800"/>
    </row>
    <row r="12" spans="1:12" ht="12.75" customHeight="1">
      <c r="A12" s="521"/>
      <c r="B12" s="536">
        <v>1</v>
      </c>
      <c r="C12" s="777">
        <v>2</v>
      </c>
      <c r="D12" s="777"/>
      <c r="E12" s="777"/>
      <c r="F12" s="777"/>
      <c r="G12" s="777"/>
      <c r="H12" s="777"/>
      <c r="I12" s="537"/>
      <c r="J12" s="537">
        <v>4</v>
      </c>
      <c r="K12" s="538"/>
      <c r="L12" s="192"/>
    </row>
    <row r="13" spans="1:11" ht="25.5" customHeight="1">
      <c r="A13" s="539">
        <v>1</v>
      </c>
      <c r="B13" s="540" t="s">
        <v>482</v>
      </c>
      <c r="C13" s="778"/>
      <c r="D13" s="778"/>
      <c r="E13" s="778"/>
      <c r="F13" s="778"/>
      <c r="G13" s="778"/>
      <c r="H13" s="778"/>
      <c r="I13" s="541"/>
      <c r="J13" s="541"/>
      <c r="K13" s="542"/>
    </row>
    <row r="14" spans="1:11" ht="25.5" customHeight="1">
      <c r="A14" s="539">
        <v>2</v>
      </c>
      <c r="B14" s="540" t="s">
        <v>483</v>
      </c>
      <c r="C14" s="778"/>
      <c r="D14" s="778"/>
      <c r="E14" s="778"/>
      <c r="F14" s="778"/>
      <c r="G14" s="778"/>
      <c r="H14" s="778"/>
      <c r="I14" s="541"/>
      <c r="J14" s="541"/>
      <c r="K14" s="542"/>
    </row>
    <row r="15" spans="1:11" ht="27.75" customHeight="1">
      <c r="A15" s="539">
        <v>3</v>
      </c>
      <c r="B15" s="540" t="s">
        <v>324</v>
      </c>
      <c r="C15" s="778"/>
      <c r="D15" s="778"/>
      <c r="E15" s="778"/>
      <c r="F15" s="778"/>
      <c r="G15" s="778"/>
      <c r="H15" s="778"/>
      <c r="I15" s="541"/>
      <c r="J15" s="541"/>
      <c r="K15" s="542"/>
    </row>
    <row r="16" spans="1:11" ht="15" customHeight="1">
      <c r="A16" s="539">
        <v>4</v>
      </c>
      <c r="B16" s="545" t="s">
        <v>496</v>
      </c>
      <c r="C16" s="779">
        <f>C13+C14+C15</f>
        <v>0</v>
      </c>
      <c r="D16" s="779"/>
      <c r="E16" s="779"/>
      <c r="F16" s="779"/>
      <c r="G16" s="779"/>
      <c r="H16" s="779"/>
      <c r="I16" s="541"/>
      <c r="J16" s="541"/>
      <c r="K16" s="542"/>
    </row>
    <row r="17" spans="1:16" ht="26.25" customHeight="1">
      <c r="A17" s="543">
        <v>5</v>
      </c>
      <c r="B17"/>
      <c r="C17"/>
      <c r="D17"/>
      <c r="E17"/>
      <c r="F17"/>
      <c r="G17"/>
      <c r="H17"/>
      <c r="M17" s="774"/>
      <c r="N17" s="774"/>
      <c r="O17" s="774"/>
      <c r="P17" s="774"/>
    </row>
    <row r="18" spans="1:16" s="524" customFormat="1" ht="21" customHeight="1">
      <c r="A18" s="544">
        <v>6</v>
      </c>
      <c r="B18" s="555" t="s">
        <v>520</v>
      </c>
      <c r="C18"/>
      <c r="D18"/>
      <c r="E18"/>
      <c r="F18"/>
      <c r="G18"/>
      <c r="H18"/>
      <c r="I18"/>
      <c r="M18" s="774"/>
      <c r="N18" s="774"/>
      <c r="O18" s="774"/>
      <c r="P18" s="774"/>
    </row>
    <row r="19" spans="3:16" ht="11.25" customHeight="1">
      <c r="C19" s="525"/>
      <c r="D19" s="525"/>
      <c r="E19" s="525"/>
      <c r="J19" s="524"/>
      <c r="K19" s="524"/>
      <c r="L19" s="524"/>
      <c r="M19" s="774"/>
      <c r="N19" s="774"/>
      <c r="O19" s="774"/>
      <c r="P19" s="774"/>
    </row>
    <row r="20" spans="1:5" ht="23.25" customHeight="1">
      <c r="A20" s="520" t="s">
        <v>497</v>
      </c>
      <c r="C20" s="525"/>
      <c r="D20" s="525"/>
      <c r="E20" s="525"/>
    </row>
    <row r="23" ht="15">
      <c r="O23" s="526"/>
    </row>
  </sheetData>
  <sheetProtection/>
  <mergeCells count="15">
    <mergeCell ref="M17:P19"/>
    <mergeCell ref="A5:H5"/>
    <mergeCell ref="A6:H6"/>
    <mergeCell ref="A8:H8"/>
    <mergeCell ref="B9:H9"/>
    <mergeCell ref="A10:A11"/>
    <mergeCell ref="B10:B11"/>
    <mergeCell ref="C10:K11"/>
    <mergeCell ref="C15:H15"/>
    <mergeCell ref="C1:H1"/>
    <mergeCell ref="C12:H12"/>
    <mergeCell ref="C13:H13"/>
    <mergeCell ref="C14:H14"/>
    <mergeCell ref="B7:H7"/>
    <mergeCell ref="C16:H16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4.00390625" style="288" customWidth="1"/>
    <col min="2" max="2" width="26.8515625" style="288" customWidth="1"/>
    <col min="3" max="4" width="25.57421875" style="288" customWidth="1"/>
    <col min="5" max="16384" width="9.140625" style="288" customWidth="1"/>
  </cols>
  <sheetData>
    <row r="1" ht="12.75">
      <c r="C1" s="289"/>
    </row>
    <row r="2" spans="3:5" ht="12.75">
      <c r="C2" s="222" t="s">
        <v>133</v>
      </c>
      <c r="D2" s="287"/>
      <c r="E2" s="343"/>
    </row>
    <row r="3" spans="3:5" ht="12.75">
      <c r="C3" s="222" t="s">
        <v>134</v>
      </c>
      <c r="D3" s="222"/>
      <c r="E3" s="347"/>
    </row>
    <row r="4" spans="2:5" ht="36.75" customHeight="1">
      <c r="B4" s="801" t="s">
        <v>135</v>
      </c>
      <c r="C4" s="801"/>
      <c r="D4" s="801"/>
      <c r="E4" s="348"/>
    </row>
    <row r="5" ht="6" customHeight="1"/>
    <row r="6" spans="2:5" ht="28.5" customHeight="1">
      <c r="B6" s="801" t="s">
        <v>136</v>
      </c>
      <c r="C6" s="801"/>
      <c r="D6" s="801"/>
      <c r="E6" s="348"/>
    </row>
    <row r="7" ht="9" customHeight="1">
      <c r="B7" s="289"/>
    </row>
    <row r="8" spans="1:4" ht="43.5" customHeight="1">
      <c r="A8" s="349" t="s">
        <v>524</v>
      </c>
      <c r="B8" s="350" t="s">
        <v>137</v>
      </c>
      <c r="C8" s="351" t="s">
        <v>138</v>
      </c>
      <c r="D8" s="351" t="s">
        <v>425</v>
      </c>
    </row>
    <row r="9" spans="1:4" ht="12.75">
      <c r="A9" s="352">
        <v>1</v>
      </c>
      <c r="B9" s="353">
        <v>2</v>
      </c>
      <c r="C9" s="354">
        <v>3</v>
      </c>
      <c r="D9" s="354">
        <v>4</v>
      </c>
    </row>
    <row r="10" spans="1:4" ht="16.5" customHeight="1">
      <c r="A10" s="352" t="s">
        <v>733</v>
      </c>
      <c r="B10" s="355" t="s">
        <v>139</v>
      </c>
      <c r="C10" s="559">
        <v>219067</v>
      </c>
      <c r="D10" s="559">
        <v>194952</v>
      </c>
    </row>
    <row r="11" spans="1:4" ht="16.5" customHeight="1">
      <c r="A11" s="352" t="s">
        <v>734</v>
      </c>
      <c r="B11" s="355" t="s">
        <v>140</v>
      </c>
      <c r="C11" s="559"/>
      <c r="D11" s="559"/>
    </row>
    <row r="12" spans="1:4" ht="16.5" customHeight="1">
      <c r="A12" s="352" t="s">
        <v>737</v>
      </c>
      <c r="B12" s="355" t="s">
        <v>141</v>
      </c>
      <c r="C12" s="559"/>
      <c r="D12" s="559"/>
    </row>
    <row r="13" spans="1:4" ht="16.5" customHeight="1">
      <c r="A13" s="352" t="s">
        <v>739</v>
      </c>
      <c r="B13" s="355" t="s">
        <v>142</v>
      </c>
      <c r="C13" s="559"/>
      <c r="D13" s="559"/>
    </row>
    <row r="14" spans="1:4" ht="16.5" customHeight="1">
      <c r="A14" s="557" t="s">
        <v>741</v>
      </c>
      <c r="B14" s="558" t="s">
        <v>143</v>
      </c>
      <c r="C14" s="560">
        <f>C10+C11+C12+C13</f>
        <v>219067</v>
      </c>
      <c r="D14" s="560">
        <f>D10+D11+D12+D13</f>
        <v>194952</v>
      </c>
    </row>
    <row r="15" spans="2:4" ht="12.75">
      <c r="B15" s="802"/>
      <c r="C15" s="802"/>
      <c r="D15" s="802"/>
    </row>
    <row r="16" spans="2:4" ht="12.75">
      <c r="B16" s="803" t="s">
        <v>91</v>
      </c>
      <c r="C16" s="803"/>
      <c r="D16" s="803"/>
    </row>
  </sheetData>
  <sheetProtection/>
  <mergeCells count="4">
    <mergeCell ref="B4:D4"/>
    <mergeCell ref="B6:D6"/>
    <mergeCell ref="B15:D15"/>
    <mergeCell ref="B16:D16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2">
      <selection activeCell="M33" sqref="M33"/>
    </sheetView>
  </sheetViews>
  <sheetFormatPr defaultColWidth="9.140625" defaultRowHeight="12.75"/>
  <cols>
    <col min="1" max="1" width="3.28125" style="102" customWidth="1"/>
    <col min="2" max="2" width="26.140625" style="102" customWidth="1"/>
    <col min="3" max="3" width="6.8515625" style="102" customWidth="1"/>
    <col min="4" max="6" width="9.140625" style="102" customWidth="1"/>
    <col min="7" max="7" width="10.140625" style="102" customWidth="1"/>
    <col min="8" max="8" width="9.140625" style="102" customWidth="1"/>
    <col min="9" max="9" width="7.8515625" style="357" customWidth="1"/>
    <col min="10" max="10" width="7.8515625" style="102" customWidth="1"/>
    <col min="11" max="16384" width="9.140625" style="102" customWidth="1"/>
  </cols>
  <sheetData>
    <row r="1" spans="1:10" ht="12.75">
      <c r="A1" s="128"/>
      <c r="B1" s="128"/>
      <c r="C1" s="128"/>
      <c r="D1" s="128"/>
      <c r="E1" s="128"/>
      <c r="F1" s="84"/>
      <c r="H1" s="128"/>
      <c r="I1" s="421"/>
      <c r="J1" s="128"/>
    </row>
    <row r="2" spans="1:10" ht="12.75">
      <c r="A2" s="152"/>
      <c r="B2" s="128"/>
      <c r="C2" s="128"/>
      <c r="D2" s="128"/>
      <c r="E2" s="128"/>
      <c r="F2" s="85" t="s">
        <v>723</v>
      </c>
      <c r="G2" s="128"/>
      <c r="H2" s="128"/>
      <c r="I2" s="421"/>
      <c r="J2" s="128"/>
    </row>
    <row r="3" spans="1:10" ht="12.75">
      <c r="A3" s="128"/>
      <c r="B3" s="128"/>
      <c r="C3" s="86"/>
      <c r="D3" s="86"/>
      <c r="E3" s="128"/>
      <c r="F3" s="85" t="s">
        <v>724</v>
      </c>
      <c r="G3" s="128"/>
      <c r="H3" s="128"/>
      <c r="I3" s="421"/>
      <c r="J3" s="128"/>
    </row>
    <row r="4" spans="1:10" ht="7.5" customHeight="1">
      <c r="A4" s="128"/>
      <c r="B4" s="128"/>
      <c r="C4" s="128"/>
      <c r="D4" s="128"/>
      <c r="E4" s="128"/>
      <c r="F4" s="128"/>
      <c r="G4" s="128"/>
      <c r="H4" s="128"/>
      <c r="I4" s="421"/>
      <c r="J4" s="128"/>
    </row>
    <row r="5" spans="1:13" ht="15.75">
      <c r="A5" s="625" t="s">
        <v>725</v>
      </c>
      <c r="B5" s="625"/>
      <c r="C5" s="625"/>
      <c r="D5" s="625"/>
      <c r="E5" s="625"/>
      <c r="F5" s="625"/>
      <c r="G5" s="625"/>
      <c r="H5" s="625"/>
      <c r="I5" s="625"/>
      <c r="J5" s="625"/>
      <c r="K5" s="87"/>
      <c r="L5" s="87"/>
      <c r="M5" s="87"/>
    </row>
    <row r="6" spans="1:13" ht="18" customHeight="1">
      <c r="A6" s="626" t="s">
        <v>235</v>
      </c>
      <c r="B6" s="626"/>
      <c r="C6" s="626"/>
      <c r="D6" s="626"/>
      <c r="E6" s="626"/>
      <c r="F6" s="626"/>
      <c r="G6" s="626"/>
      <c r="H6" s="626"/>
      <c r="I6" s="626"/>
      <c r="J6" s="626"/>
      <c r="K6" s="422"/>
      <c r="L6" s="422"/>
      <c r="M6" s="422"/>
    </row>
    <row r="7" spans="1:13" ht="14.25" customHeight="1">
      <c r="A7" s="620" t="s">
        <v>236</v>
      </c>
      <c r="B7" s="620"/>
      <c r="C7" s="620"/>
      <c r="D7" s="620"/>
      <c r="E7" s="620"/>
      <c r="F7" s="620"/>
      <c r="G7" s="620"/>
      <c r="H7" s="620"/>
      <c r="I7" s="620"/>
      <c r="J7" s="620"/>
      <c r="K7" s="422"/>
      <c r="L7" s="422"/>
      <c r="M7" s="422"/>
    </row>
    <row r="8" spans="1:13" ht="16.5" customHeight="1">
      <c r="A8" s="618"/>
      <c r="B8" s="618"/>
      <c r="C8" s="618"/>
      <c r="D8" s="618"/>
      <c r="E8" s="618"/>
      <c r="F8" s="618"/>
      <c r="G8" s="618"/>
      <c r="H8" s="618"/>
      <c r="I8" s="618"/>
      <c r="J8" s="618"/>
      <c r="K8" s="358"/>
      <c r="L8" s="358"/>
      <c r="M8" s="358"/>
    </row>
    <row r="9" spans="1:13" ht="14.25" customHeight="1">
      <c r="A9" s="624" t="s">
        <v>726</v>
      </c>
      <c r="B9" s="624"/>
      <c r="C9" s="624"/>
      <c r="D9" s="624"/>
      <c r="E9" s="624"/>
      <c r="F9" s="624"/>
      <c r="G9" s="624"/>
      <c r="H9" s="624"/>
      <c r="I9" s="624"/>
      <c r="J9" s="624"/>
      <c r="K9" s="423"/>
      <c r="L9" s="423"/>
      <c r="M9" s="423"/>
    </row>
    <row r="10" spans="1:13" ht="15.75">
      <c r="A10" s="625" t="s">
        <v>854</v>
      </c>
      <c r="B10" s="625"/>
      <c r="C10" s="625"/>
      <c r="D10" s="625"/>
      <c r="E10" s="625"/>
      <c r="F10" s="625"/>
      <c r="G10" s="625"/>
      <c r="H10" s="625"/>
      <c r="I10" s="625"/>
      <c r="J10" s="625"/>
      <c r="K10" s="422"/>
      <c r="L10" s="422"/>
      <c r="M10" s="422"/>
    </row>
    <row r="11" spans="1:13" ht="11.25" customHeight="1">
      <c r="A11" s="424"/>
      <c r="B11" s="424"/>
      <c r="C11" s="424"/>
      <c r="D11" s="424"/>
      <c r="E11" s="424"/>
      <c r="F11" s="424"/>
      <c r="G11" s="424"/>
      <c r="H11" s="424"/>
      <c r="I11" s="424"/>
      <c r="J11" s="424"/>
      <c r="K11" s="422"/>
      <c r="L11" s="422"/>
      <c r="M11" s="422"/>
    </row>
    <row r="12" spans="1:13" ht="12.75" customHeight="1">
      <c r="A12" s="620" t="s">
        <v>855</v>
      </c>
      <c r="B12" s="620"/>
      <c r="C12" s="620"/>
      <c r="D12" s="620"/>
      <c r="E12" s="620"/>
      <c r="F12" s="620"/>
      <c r="G12" s="620"/>
      <c r="H12" s="620"/>
      <c r="I12" s="620"/>
      <c r="J12" s="620"/>
      <c r="K12" s="422"/>
      <c r="L12" s="422"/>
      <c r="M12" s="422"/>
    </row>
    <row r="13" spans="1:13" ht="13.5" customHeight="1">
      <c r="A13" s="410"/>
      <c r="B13" s="410"/>
      <c r="C13" s="620" t="s">
        <v>522</v>
      </c>
      <c r="D13" s="620"/>
      <c r="E13" s="620"/>
      <c r="F13" s="623"/>
      <c r="G13" s="410"/>
      <c r="H13" s="410"/>
      <c r="I13" s="410"/>
      <c r="J13" s="410"/>
      <c r="K13" s="422"/>
      <c r="L13" s="422"/>
      <c r="M13" s="422"/>
    </row>
    <row r="14" spans="1:10" ht="9" customHeight="1">
      <c r="A14" s="425"/>
      <c r="B14" s="425"/>
      <c r="C14" s="425"/>
      <c r="D14" s="425"/>
      <c r="E14" s="88" t="s">
        <v>727</v>
      </c>
      <c r="F14" s="426"/>
      <c r="G14" s="426"/>
      <c r="H14" s="426"/>
      <c r="I14" s="409"/>
      <c r="J14" s="426"/>
    </row>
    <row r="15" spans="1:10" ht="13.5" customHeight="1">
      <c r="A15" s="621" t="s">
        <v>524</v>
      </c>
      <c r="B15" s="621" t="s">
        <v>525</v>
      </c>
      <c r="C15" s="621" t="s">
        <v>728</v>
      </c>
      <c r="D15" s="621" t="s">
        <v>729</v>
      </c>
      <c r="E15" s="621"/>
      <c r="F15" s="621"/>
      <c r="G15" s="621"/>
      <c r="H15" s="621"/>
      <c r="I15" s="622" t="s">
        <v>730</v>
      </c>
      <c r="J15" s="621" t="s">
        <v>731</v>
      </c>
    </row>
    <row r="16" spans="1:10" ht="63" customHeight="1">
      <c r="A16" s="621"/>
      <c r="B16" s="621"/>
      <c r="C16" s="621"/>
      <c r="D16" s="89" t="s">
        <v>632</v>
      </c>
      <c r="E16" s="89" t="s">
        <v>634</v>
      </c>
      <c r="F16" s="89" t="s">
        <v>732</v>
      </c>
      <c r="G16" s="89" t="s">
        <v>636</v>
      </c>
      <c r="H16" s="89" t="s">
        <v>637</v>
      </c>
      <c r="I16" s="622"/>
      <c r="J16" s="621"/>
    </row>
    <row r="17" spans="1:10" ht="12.75">
      <c r="A17" s="90">
        <v>1</v>
      </c>
      <c r="B17" s="91">
        <v>2</v>
      </c>
      <c r="C17" s="91">
        <v>3</v>
      </c>
      <c r="D17" s="90">
        <v>4</v>
      </c>
      <c r="E17" s="91">
        <v>5</v>
      </c>
      <c r="F17" s="90">
        <v>6</v>
      </c>
      <c r="G17" s="91">
        <v>7</v>
      </c>
      <c r="H17" s="90">
        <v>8</v>
      </c>
      <c r="I17" s="420">
        <v>9</v>
      </c>
      <c r="J17" s="93">
        <v>10</v>
      </c>
    </row>
    <row r="18" spans="1:10" ht="12.75">
      <c r="A18" s="89" t="s">
        <v>733</v>
      </c>
      <c r="B18" s="94" t="s">
        <v>85</v>
      </c>
      <c r="C18" s="94"/>
      <c r="D18" s="89"/>
      <c r="E18" s="89"/>
      <c r="F18" s="89"/>
      <c r="G18" s="89"/>
      <c r="H18" s="428">
        <v>22641</v>
      </c>
      <c r="I18" s="420">
        <f>SUM(D18:H18)</f>
        <v>22641</v>
      </c>
      <c r="J18" s="89"/>
    </row>
    <row r="19" spans="1:10" ht="38.25">
      <c r="A19" s="95" t="s">
        <v>734</v>
      </c>
      <c r="B19" s="96" t="s">
        <v>735</v>
      </c>
      <c r="C19" s="94"/>
      <c r="D19" s="95" t="s">
        <v>736</v>
      </c>
      <c r="E19" s="95"/>
      <c r="F19" s="95" t="s">
        <v>736</v>
      </c>
      <c r="G19" s="95" t="s">
        <v>736</v>
      </c>
      <c r="H19" s="95" t="s">
        <v>736</v>
      </c>
      <c r="I19" s="420">
        <f>E19</f>
        <v>0</v>
      </c>
      <c r="J19" s="95" t="s">
        <v>736</v>
      </c>
    </row>
    <row r="20" spans="1:10" ht="38.25">
      <c r="A20" s="95" t="s">
        <v>737</v>
      </c>
      <c r="B20" s="96" t="s">
        <v>738</v>
      </c>
      <c r="C20" s="94"/>
      <c r="D20" s="95" t="s">
        <v>736</v>
      </c>
      <c r="E20" s="95"/>
      <c r="F20" s="95" t="s">
        <v>736</v>
      </c>
      <c r="G20" s="95" t="s">
        <v>736</v>
      </c>
      <c r="H20" s="95" t="s">
        <v>736</v>
      </c>
      <c r="I20" s="420">
        <f>E20</f>
        <v>0</v>
      </c>
      <c r="J20" s="95" t="s">
        <v>736</v>
      </c>
    </row>
    <row r="21" spans="1:10" ht="25.5">
      <c r="A21" s="95" t="s">
        <v>739</v>
      </c>
      <c r="B21" s="96" t="s">
        <v>740</v>
      </c>
      <c r="C21" s="427"/>
      <c r="D21" s="95" t="s">
        <v>736</v>
      </c>
      <c r="E21" s="95"/>
      <c r="F21" s="95" t="s">
        <v>736</v>
      </c>
      <c r="G21" s="95" t="s">
        <v>736</v>
      </c>
      <c r="H21" s="169"/>
      <c r="I21" s="420">
        <f>E21+H21</f>
        <v>0</v>
      </c>
      <c r="J21" s="95" t="s">
        <v>736</v>
      </c>
    </row>
    <row r="22" spans="1:10" ht="12.75">
      <c r="A22" s="95" t="s">
        <v>741</v>
      </c>
      <c r="B22" s="96" t="s">
        <v>742</v>
      </c>
      <c r="C22" s="427"/>
      <c r="D22" s="95" t="s">
        <v>736</v>
      </c>
      <c r="E22" s="95" t="s">
        <v>736</v>
      </c>
      <c r="F22" s="95"/>
      <c r="G22" s="95" t="s">
        <v>736</v>
      </c>
      <c r="H22" s="95" t="s">
        <v>736</v>
      </c>
      <c r="I22" s="420">
        <f>F22</f>
        <v>0</v>
      </c>
      <c r="J22" s="95" t="s">
        <v>736</v>
      </c>
    </row>
    <row r="23" spans="1:10" ht="12.75">
      <c r="A23" s="95" t="s">
        <v>743</v>
      </c>
      <c r="B23" s="96" t="s">
        <v>744</v>
      </c>
      <c r="C23" s="427"/>
      <c r="D23" s="95" t="s">
        <v>736</v>
      </c>
      <c r="E23" s="95" t="s">
        <v>736</v>
      </c>
      <c r="F23" s="95"/>
      <c r="G23" s="95" t="s">
        <v>736</v>
      </c>
      <c r="H23" s="95" t="s">
        <v>736</v>
      </c>
      <c r="I23" s="420">
        <f>F23</f>
        <v>0</v>
      </c>
      <c r="J23" s="95" t="s">
        <v>736</v>
      </c>
    </row>
    <row r="24" spans="1:10" ht="25.5">
      <c r="A24" s="95" t="s">
        <v>745</v>
      </c>
      <c r="B24" s="96" t="s">
        <v>746</v>
      </c>
      <c r="C24" s="427"/>
      <c r="D24" s="95"/>
      <c r="E24" s="95" t="s">
        <v>736</v>
      </c>
      <c r="F24" s="95" t="s">
        <v>736</v>
      </c>
      <c r="G24" s="95" t="s">
        <v>736</v>
      </c>
      <c r="H24" s="95" t="s">
        <v>736</v>
      </c>
      <c r="I24" s="420">
        <f>D24</f>
        <v>0</v>
      </c>
      <c r="J24" s="95"/>
    </row>
    <row r="25" spans="1:10" ht="25.5">
      <c r="A25" s="95" t="s">
        <v>747</v>
      </c>
      <c r="B25" s="96" t="s">
        <v>748</v>
      </c>
      <c r="C25" s="94"/>
      <c r="D25" s="95" t="s">
        <v>736</v>
      </c>
      <c r="E25" s="95" t="s">
        <v>736</v>
      </c>
      <c r="F25" s="95" t="s">
        <v>736</v>
      </c>
      <c r="G25" s="95"/>
      <c r="H25" s="95">
        <v>731</v>
      </c>
      <c r="I25" s="420">
        <f>G25+H25</f>
        <v>731</v>
      </c>
      <c r="J25" s="95"/>
    </row>
    <row r="26" spans="1:10" ht="12.75">
      <c r="A26" s="376" t="s">
        <v>749</v>
      </c>
      <c r="B26" s="429" t="s">
        <v>320</v>
      </c>
      <c r="C26" s="430"/>
      <c r="D26" s="380">
        <f>FBA!G84</f>
        <v>0</v>
      </c>
      <c r="E26" s="380">
        <f>FBA!H84</f>
        <v>0</v>
      </c>
      <c r="F26" s="380">
        <f>FBA!I84</f>
        <v>0</v>
      </c>
      <c r="G26" s="380">
        <f>FBA!J84</f>
        <v>0</v>
      </c>
      <c r="H26" s="380">
        <f>FBA!G89</f>
        <v>23372</v>
      </c>
      <c r="I26" s="420">
        <f>SUM(D26:H26)</f>
        <v>23372</v>
      </c>
      <c r="J26" s="376">
        <f>FBA!G92</f>
        <v>0</v>
      </c>
    </row>
    <row r="27" spans="1:10" ht="38.25">
      <c r="A27" s="95" t="s">
        <v>750</v>
      </c>
      <c r="B27" s="96" t="s">
        <v>735</v>
      </c>
      <c r="C27" s="94"/>
      <c r="D27" s="95" t="s">
        <v>736</v>
      </c>
      <c r="E27" s="95"/>
      <c r="F27" s="95" t="s">
        <v>736</v>
      </c>
      <c r="G27" s="95" t="s">
        <v>736</v>
      </c>
      <c r="H27" s="95" t="s">
        <v>736</v>
      </c>
      <c r="I27" s="420">
        <f>E27</f>
        <v>0</v>
      </c>
      <c r="J27" s="95" t="s">
        <v>736</v>
      </c>
    </row>
    <row r="28" spans="1:10" ht="38.25">
      <c r="A28" s="95" t="s">
        <v>751</v>
      </c>
      <c r="B28" s="96" t="s">
        <v>738</v>
      </c>
      <c r="C28" s="94"/>
      <c r="D28" s="95" t="s">
        <v>736</v>
      </c>
      <c r="E28" s="95"/>
      <c r="F28" s="95" t="s">
        <v>736</v>
      </c>
      <c r="G28" s="95" t="s">
        <v>736</v>
      </c>
      <c r="H28" s="95" t="s">
        <v>736</v>
      </c>
      <c r="I28" s="420">
        <f>E28</f>
        <v>0</v>
      </c>
      <c r="J28" s="95" t="s">
        <v>736</v>
      </c>
    </row>
    <row r="29" spans="1:10" ht="25.5">
      <c r="A29" s="95" t="s">
        <v>752</v>
      </c>
      <c r="B29" s="96" t="s">
        <v>740</v>
      </c>
      <c r="C29" s="94"/>
      <c r="D29" s="95" t="s">
        <v>736</v>
      </c>
      <c r="E29" s="95"/>
      <c r="F29" s="95" t="s">
        <v>736</v>
      </c>
      <c r="G29" s="95" t="s">
        <v>736</v>
      </c>
      <c r="H29" s="169"/>
      <c r="I29" s="420">
        <f>E29+H29</f>
        <v>0</v>
      </c>
      <c r="J29" s="95" t="s">
        <v>736</v>
      </c>
    </row>
    <row r="30" spans="1:10" ht="12.75">
      <c r="A30" s="95" t="s">
        <v>753</v>
      </c>
      <c r="B30" s="96" t="s">
        <v>742</v>
      </c>
      <c r="C30" s="94"/>
      <c r="D30" s="95" t="s">
        <v>736</v>
      </c>
      <c r="E30" s="95" t="s">
        <v>736</v>
      </c>
      <c r="F30" s="95"/>
      <c r="G30" s="95" t="s">
        <v>736</v>
      </c>
      <c r="H30" s="95" t="s">
        <v>736</v>
      </c>
      <c r="I30" s="420">
        <f>F30</f>
        <v>0</v>
      </c>
      <c r="J30" s="95" t="s">
        <v>736</v>
      </c>
    </row>
    <row r="31" spans="1:10" ht="12.75">
      <c r="A31" s="95" t="s">
        <v>754</v>
      </c>
      <c r="B31" s="96" t="s">
        <v>744</v>
      </c>
      <c r="C31" s="94"/>
      <c r="D31" s="95" t="s">
        <v>736</v>
      </c>
      <c r="E31" s="95" t="s">
        <v>736</v>
      </c>
      <c r="F31" s="95"/>
      <c r="G31" s="95" t="s">
        <v>736</v>
      </c>
      <c r="H31" s="95" t="s">
        <v>736</v>
      </c>
      <c r="I31" s="420">
        <f>F31</f>
        <v>0</v>
      </c>
      <c r="J31" s="95" t="s">
        <v>736</v>
      </c>
    </row>
    <row r="32" spans="1:10" ht="25.5">
      <c r="A32" s="95" t="s">
        <v>755</v>
      </c>
      <c r="B32" s="96" t="s">
        <v>756</v>
      </c>
      <c r="C32" s="94"/>
      <c r="D32" s="95"/>
      <c r="E32" s="95" t="s">
        <v>736</v>
      </c>
      <c r="F32" s="95" t="s">
        <v>736</v>
      </c>
      <c r="G32" s="95" t="s">
        <v>736</v>
      </c>
      <c r="H32" s="95" t="s">
        <v>736</v>
      </c>
      <c r="I32" s="420">
        <f>D32</f>
        <v>0</v>
      </c>
      <c r="J32" s="95"/>
    </row>
    <row r="33" spans="1:10" ht="25.5">
      <c r="A33" s="95" t="s">
        <v>757</v>
      </c>
      <c r="B33" s="96" t="s">
        <v>748</v>
      </c>
      <c r="C33" s="94"/>
      <c r="D33" s="95" t="s">
        <v>736</v>
      </c>
      <c r="E33" s="95" t="s">
        <v>736</v>
      </c>
      <c r="F33" s="95" t="s">
        <v>736</v>
      </c>
      <c r="G33" s="380">
        <f>VRA!H51</f>
        <v>0</v>
      </c>
      <c r="H33" s="380">
        <v>-1182</v>
      </c>
      <c r="I33" s="420">
        <f>G33+H33</f>
        <v>-1182</v>
      </c>
      <c r="J33" s="380">
        <f>VRA!H54</f>
        <v>0</v>
      </c>
    </row>
    <row r="34" spans="1:10" ht="15.75" customHeight="1">
      <c r="A34" s="376" t="s">
        <v>758</v>
      </c>
      <c r="B34" s="429" t="s">
        <v>320</v>
      </c>
      <c r="C34" s="430"/>
      <c r="D34" s="376">
        <f>IF(D26+D32=FBA!F84,D26+D32,0)</f>
        <v>0</v>
      </c>
      <c r="E34" s="376">
        <f>IF(E26+E27+E29=FBA!F86,E26+E27+E29,0)</f>
        <v>0</v>
      </c>
      <c r="F34" s="376">
        <f>IF(F26+F30-F31=FBA!F87,F26+F30-F31,0)</f>
        <v>0</v>
      </c>
      <c r="G34" s="376">
        <f>IF(G26+G33=FBA!F88,G26+G33)</f>
        <v>0</v>
      </c>
      <c r="H34" s="376">
        <f>IF(H26+H33=FBA!F89,H26+H33,0)</f>
        <v>22190</v>
      </c>
      <c r="I34" s="431">
        <f>IF(I26+I27+I28+I29+I30-I31+I32+I33=FBA!F83,I26+I27+I28+I29+I30-I31+I32+I33,0)</f>
        <v>22190</v>
      </c>
      <c r="J34" s="376">
        <f>IF(J26+J32+J33=FBA!F92,J26+J32+J33,0)</f>
        <v>0</v>
      </c>
    </row>
    <row r="35" spans="1:10" ht="7.5" customHeight="1">
      <c r="A35" s="128"/>
      <c r="B35" s="128"/>
      <c r="C35" s="128"/>
      <c r="D35" s="128"/>
      <c r="E35" s="128"/>
      <c r="F35" s="128"/>
      <c r="G35" s="128"/>
      <c r="H35" s="128"/>
      <c r="I35" s="421"/>
      <c r="J35" s="128"/>
    </row>
    <row r="36" spans="1:10" ht="18" customHeight="1">
      <c r="A36" s="617" t="s">
        <v>233</v>
      </c>
      <c r="B36" s="617"/>
      <c r="C36" s="617"/>
      <c r="D36" s="152"/>
      <c r="E36" s="616" t="s">
        <v>759</v>
      </c>
      <c r="F36" s="616"/>
      <c r="G36" s="128"/>
      <c r="H36" s="617" t="s">
        <v>234</v>
      </c>
      <c r="I36" s="617"/>
      <c r="J36" s="617"/>
    </row>
    <row r="37" spans="1:10" ht="30.75" customHeight="1">
      <c r="A37" s="618" t="s">
        <v>760</v>
      </c>
      <c r="B37" s="618"/>
      <c r="C37" s="618"/>
      <c r="D37" s="98"/>
      <c r="E37" s="619" t="s">
        <v>761</v>
      </c>
      <c r="F37" s="619"/>
      <c r="G37" s="128"/>
      <c r="H37" s="619" t="s">
        <v>645</v>
      </c>
      <c r="I37" s="619"/>
      <c r="J37" s="619"/>
    </row>
    <row r="38" spans="1:10" ht="12.75">
      <c r="A38" s="426"/>
      <c r="B38" s="426" t="s">
        <v>319</v>
      </c>
      <c r="C38" s="426"/>
      <c r="D38" s="128"/>
      <c r="E38" s="128"/>
      <c r="F38" s="128"/>
      <c r="G38" s="128"/>
      <c r="H38" s="128" t="s">
        <v>318</v>
      </c>
      <c r="I38" s="421"/>
      <c r="J38" s="128"/>
    </row>
    <row r="39" spans="1:10" ht="12.75">
      <c r="A39" s="616" t="s">
        <v>762</v>
      </c>
      <c r="B39" s="616"/>
      <c r="C39" s="128"/>
      <c r="D39" s="128"/>
      <c r="E39" s="128"/>
      <c r="F39" s="128"/>
      <c r="G39" s="128"/>
      <c r="H39" s="128"/>
      <c r="I39" s="421"/>
      <c r="J39" s="128"/>
    </row>
  </sheetData>
  <sheetProtection/>
  <mergeCells count="21">
    <mergeCell ref="A8:J8"/>
    <mergeCell ref="A9:J9"/>
    <mergeCell ref="A10:J10"/>
    <mergeCell ref="A5:J5"/>
    <mergeCell ref="A6:J6"/>
    <mergeCell ref="A7:J7"/>
    <mergeCell ref="A12:J12"/>
    <mergeCell ref="A15:A16"/>
    <mergeCell ref="B15:B16"/>
    <mergeCell ref="C15:C16"/>
    <mergeCell ref="D15:H15"/>
    <mergeCell ref="I15:I16"/>
    <mergeCell ref="J15:J16"/>
    <mergeCell ref="C13:F13"/>
    <mergeCell ref="A39:B39"/>
    <mergeCell ref="A36:C36"/>
    <mergeCell ref="E36:F36"/>
    <mergeCell ref="H36:J36"/>
    <mergeCell ref="A37:C37"/>
    <mergeCell ref="E37:F37"/>
    <mergeCell ref="H37:J37"/>
  </mergeCells>
  <printOptions/>
  <pageMargins left="0.35433070866141736" right="0.75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9">
      <selection activeCell="H46" sqref="H46"/>
    </sheetView>
  </sheetViews>
  <sheetFormatPr defaultColWidth="9.140625" defaultRowHeight="12.75"/>
  <cols>
    <col min="1" max="1" width="4.140625" style="4" customWidth="1"/>
    <col min="2" max="3" width="1.28515625" style="5" customWidth="1"/>
    <col min="4" max="4" width="2.7109375" style="5" customWidth="1"/>
    <col min="5" max="5" width="28.00390625" style="5" customWidth="1"/>
    <col min="6" max="6" width="7.7109375" style="2" customWidth="1"/>
    <col min="7" max="7" width="10.140625" style="4" customWidth="1"/>
    <col min="8" max="8" width="8.8515625" style="4" customWidth="1"/>
    <col min="9" max="9" width="10.57421875" style="4" customWidth="1"/>
    <col min="10" max="10" width="10.28125" style="4" customWidth="1"/>
    <col min="11" max="11" width="7.00390625" style="4" customWidth="1"/>
    <col min="12" max="12" width="10.7109375" style="4" customWidth="1"/>
    <col min="13" max="16384" width="9.140625" style="4" customWidth="1"/>
  </cols>
  <sheetData>
    <row r="1" spans="1:11" ht="12.75">
      <c r="A1" s="1"/>
      <c r="B1" s="2"/>
      <c r="C1" s="2"/>
      <c r="D1" s="2"/>
      <c r="E1" s="2"/>
      <c r="G1" s="1"/>
      <c r="I1" s="3"/>
      <c r="J1" s="1"/>
      <c r="K1" s="1"/>
    </row>
    <row r="2" spans="7:11" ht="12.75">
      <c r="G2" s="99"/>
      <c r="I2" s="100" t="s">
        <v>763</v>
      </c>
      <c r="J2" s="99"/>
      <c r="K2" s="99"/>
    </row>
    <row r="3" spans="7:11" ht="12.75">
      <c r="G3" s="99"/>
      <c r="I3" s="100" t="s">
        <v>468</v>
      </c>
      <c r="K3" s="99"/>
    </row>
    <row r="5" spans="1:12" ht="12.75" customHeight="1">
      <c r="A5" s="580" t="s">
        <v>764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</row>
    <row r="6" spans="1:12" ht="16.5" customHeight="1">
      <c r="A6" s="580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2.75" customHeight="1">
      <c r="A7" s="581" t="s">
        <v>235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</row>
    <row r="8" spans="1:12" ht="12.75" customHeight="1">
      <c r="A8" s="584" t="s">
        <v>512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</row>
    <row r="9" spans="1:12" ht="12.75" customHeight="1">
      <c r="A9" s="629" t="s">
        <v>765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</row>
    <row r="10" spans="1:12" ht="12.75">
      <c r="A10" s="629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</row>
    <row r="11" spans="1:6" ht="12.75" customHeight="1">
      <c r="A11" s="586"/>
      <c r="B11" s="586"/>
      <c r="C11" s="586"/>
      <c r="D11" s="586"/>
      <c r="E11" s="586"/>
      <c r="F11" s="586"/>
    </row>
    <row r="12" spans="1:12" ht="15.75" customHeight="1">
      <c r="A12" s="587" t="s">
        <v>766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</row>
    <row r="13" spans="1:12" ht="12.75" customHeight="1">
      <c r="A13" s="587" t="s">
        <v>854</v>
      </c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</row>
    <row r="14" spans="1:11" ht="12.75">
      <c r="A14" s="7"/>
      <c r="B14" s="8"/>
      <c r="C14" s="8"/>
      <c r="D14" s="8"/>
      <c r="E14" s="8"/>
      <c r="F14" s="8"/>
      <c r="G14" s="9"/>
      <c r="H14" s="9"/>
      <c r="I14" s="9"/>
      <c r="J14" s="9"/>
      <c r="K14" s="9"/>
    </row>
    <row r="15" spans="1:12" ht="12.75" customHeight="1">
      <c r="A15" s="584" t="s">
        <v>856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</row>
    <row r="16" spans="1:12" ht="12.75" customHeight="1">
      <c r="A16" s="584" t="s">
        <v>522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</row>
    <row r="17" spans="1:12" ht="12.75" customHeight="1">
      <c r="A17" s="7"/>
      <c r="B17" s="10"/>
      <c r="C17" s="10"/>
      <c r="D17" s="10"/>
      <c r="E17" s="10"/>
      <c r="F17" s="582" t="s">
        <v>767</v>
      </c>
      <c r="G17" s="582"/>
      <c r="H17" s="582"/>
      <c r="I17" s="582"/>
      <c r="J17" s="582"/>
      <c r="K17" s="582"/>
      <c r="L17" s="582"/>
    </row>
    <row r="18" spans="1:12" ht="24.75" customHeight="1">
      <c r="A18" s="628" t="s">
        <v>524</v>
      </c>
      <c r="B18" s="583" t="s">
        <v>525</v>
      </c>
      <c r="C18" s="583"/>
      <c r="D18" s="583"/>
      <c r="E18" s="583"/>
      <c r="F18" s="627" t="s">
        <v>526</v>
      </c>
      <c r="G18" s="583" t="s">
        <v>651</v>
      </c>
      <c r="H18" s="583"/>
      <c r="I18" s="583"/>
      <c r="J18" s="583" t="s">
        <v>652</v>
      </c>
      <c r="K18" s="583"/>
      <c r="L18" s="583"/>
    </row>
    <row r="19" spans="1:12" ht="51">
      <c r="A19" s="628"/>
      <c r="B19" s="583"/>
      <c r="C19" s="583"/>
      <c r="D19" s="583"/>
      <c r="E19" s="583"/>
      <c r="F19" s="627"/>
      <c r="G19" s="12" t="s">
        <v>768</v>
      </c>
      <c r="H19" s="12" t="s">
        <v>769</v>
      </c>
      <c r="I19" s="438" t="s">
        <v>730</v>
      </c>
      <c r="J19" s="12" t="s">
        <v>768</v>
      </c>
      <c r="K19" s="12" t="s">
        <v>770</v>
      </c>
      <c r="L19" s="438" t="s">
        <v>730</v>
      </c>
    </row>
    <row r="20" spans="1:12" ht="12.75" customHeight="1">
      <c r="A20" s="11">
        <v>1</v>
      </c>
      <c r="B20" s="621">
        <v>2</v>
      </c>
      <c r="C20" s="621"/>
      <c r="D20" s="621"/>
      <c r="E20" s="621"/>
      <c r="F20" s="13" t="s">
        <v>771</v>
      </c>
      <c r="G20" s="12">
        <v>4</v>
      </c>
      <c r="H20" s="12">
        <v>5</v>
      </c>
      <c r="I20" s="359">
        <v>6</v>
      </c>
      <c r="J20" s="101">
        <v>7</v>
      </c>
      <c r="K20" s="101">
        <v>8</v>
      </c>
      <c r="L20" s="439">
        <v>9</v>
      </c>
    </row>
    <row r="21" spans="1:12" s="5" customFormat="1" ht="24.75" customHeight="1">
      <c r="A21" s="359" t="s">
        <v>529</v>
      </c>
      <c r="B21" s="632" t="s">
        <v>772</v>
      </c>
      <c r="C21" s="632"/>
      <c r="D21" s="632"/>
      <c r="E21" s="632"/>
      <c r="F21" s="416"/>
      <c r="G21" s="365">
        <f>G22+G34+G41</f>
        <v>11867</v>
      </c>
      <c r="H21" s="365">
        <f>H22-H34-H41</f>
        <v>0</v>
      </c>
      <c r="I21" s="365">
        <f>G21+H21</f>
        <v>11867</v>
      </c>
      <c r="J21" s="365">
        <f>J22+J34+J41</f>
        <v>-633</v>
      </c>
      <c r="K21" s="365">
        <f>K22-K34-K41</f>
        <v>0</v>
      </c>
      <c r="L21" s="365">
        <f>J21+K21</f>
        <v>-633</v>
      </c>
    </row>
    <row r="22" spans="1:12" s="5" customFormat="1" ht="12.75" customHeight="1">
      <c r="A22" s="365" t="s">
        <v>531</v>
      </c>
      <c r="B22" s="432" t="s">
        <v>773</v>
      </c>
      <c r="C22" s="433"/>
      <c r="D22" s="367"/>
      <c r="E22" s="368"/>
      <c r="F22" s="416"/>
      <c r="G22" s="365">
        <f>G23+G28+G29+G30+G31+G32+G33</f>
        <v>1309405</v>
      </c>
      <c r="H22" s="365">
        <f>H23+H28+H29+H30+H31+H32+H33</f>
        <v>0</v>
      </c>
      <c r="I22" s="365">
        <f aca="true" t="shared" si="0" ref="I22:I82">G22+H22</f>
        <v>1309405</v>
      </c>
      <c r="J22" s="365">
        <f>J23+J28+J29+J30+J31+J32+J33</f>
        <v>1163321</v>
      </c>
      <c r="K22" s="365">
        <f>K23+K28+K29+K30+K31+K32+K33</f>
        <v>0</v>
      </c>
      <c r="L22" s="365">
        <f aca="true" t="shared" si="1" ref="L22:L84">J22+K22</f>
        <v>1163321</v>
      </c>
    </row>
    <row r="23" spans="1:12" s="5" customFormat="1" ht="15.75">
      <c r="A23" s="365" t="s">
        <v>655</v>
      </c>
      <c r="B23" s="434"/>
      <c r="C23" s="435" t="s">
        <v>774</v>
      </c>
      <c r="D23" s="436"/>
      <c r="E23" s="437"/>
      <c r="F23" s="440"/>
      <c r="G23" s="365">
        <f>G24+G25+G26+G27</f>
        <v>1151243</v>
      </c>
      <c r="H23" s="365">
        <f>H24+H25+H26+H27</f>
        <v>0</v>
      </c>
      <c r="I23" s="365">
        <f t="shared" si="0"/>
        <v>1151243</v>
      </c>
      <c r="J23" s="365">
        <f>J24+J25+J26+J27</f>
        <v>1030797</v>
      </c>
      <c r="K23" s="365">
        <f>K24+K25+K26+K27</f>
        <v>0</v>
      </c>
      <c r="L23" s="365">
        <f t="shared" si="1"/>
        <v>1030797</v>
      </c>
    </row>
    <row r="24" spans="1:12" s="5" customFormat="1" ht="12.75" customHeight="1">
      <c r="A24" s="20" t="s">
        <v>775</v>
      </c>
      <c r="B24" s="21"/>
      <c r="C24" s="29"/>
      <c r="D24" s="22" t="s">
        <v>776</v>
      </c>
      <c r="E24" s="23"/>
      <c r="F24" s="441"/>
      <c r="G24" s="19">
        <v>82100</v>
      </c>
      <c r="H24" s="19"/>
      <c r="I24" s="365">
        <f t="shared" si="0"/>
        <v>82100</v>
      </c>
      <c r="J24" s="19">
        <v>24000</v>
      </c>
      <c r="K24" s="19"/>
      <c r="L24" s="365">
        <f t="shared" si="1"/>
        <v>24000</v>
      </c>
    </row>
    <row r="25" spans="1:12" s="5" customFormat="1" ht="12.75" customHeight="1">
      <c r="A25" s="20" t="s">
        <v>777</v>
      </c>
      <c r="B25" s="21"/>
      <c r="C25" s="29"/>
      <c r="D25" s="22" t="s">
        <v>600</v>
      </c>
      <c r="E25" s="25"/>
      <c r="F25" s="146"/>
      <c r="G25" s="19">
        <v>1020458</v>
      </c>
      <c r="H25" s="19"/>
      <c r="I25" s="365">
        <f t="shared" si="0"/>
        <v>1020458</v>
      </c>
      <c r="J25" s="19">
        <v>978856</v>
      </c>
      <c r="K25" s="19"/>
      <c r="L25" s="365">
        <f t="shared" si="1"/>
        <v>978856</v>
      </c>
    </row>
    <row r="26" spans="1:12" s="5" customFormat="1" ht="27" customHeight="1">
      <c r="A26" s="20" t="s">
        <v>778</v>
      </c>
      <c r="B26" s="21"/>
      <c r="C26" s="29"/>
      <c r="D26" s="630" t="s">
        <v>779</v>
      </c>
      <c r="E26" s="630"/>
      <c r="F26" s="146"/>
      <c r="G26" s="19">
        <v>1023</v>
      </c>
      <c r="H26" s="19"/>
      <c r="I26" s="365">
        <f t="shared" si="0"/>
        <v>1023</v>
      </c>
      <c r="J26" s="19"/>
      <c r="K26" s="19"/>
      <c r="L26" s="365">
        <f t="shared" si="1"/>
        <v>0</v>
      </c>
    </row>
    <row r="27" spans="1:12" s="5" customFormat="1" ht="12.75" customHeight="1">
      <c r="A27" s="20" t="s">
        <v>780</v>
      </c>
      <c r="B27" s="21"/>
      <c r="C27" s="35" t="s">
        <v>603</v>
      </c>
      <c r="D27" s="105"/>
      <c r="E27" s="106"/>
      <c r="F27" s="19"/>
      <c r="G27" s="19">
        <v>47662</v>
      </c>
      <c r="H27" s="19"/>
      <c r="I27" s="365">
        <f t="shared" si="0"/>
        <v>47662</v>
      </c>
      <c r="J27" s="19">
        <v>27941</v>
      </c>
      <c r="K27" s="19"/>
      <c r="L27" s="365">
        <f t="shared" si="1"/>
        <v>27941</v>
      </c>
    </row>
    <row r="28" spans="1:12" s="5" customFormat="1" ht="12.75" customHeight="1">
      <c r="A28" s="20" t="s">
        <v>656</v>
      </c>
      <c r="B28" s="21"/>
      <c r="C28" s="49" t="s">
        <v>781</v>
      </c>
      <c r="D28" s="107"/>
      <c r="E28" s="106"/>
      <c r="F28" s="19"/>
      <c r="G28" s="19"/>
      <c r="H28" s="19"/>
      <c r="I28" s="365">
        <f t="shared" si="0"/>
        <v>0</v>
      </c>
      <c r="J28" s="19"/>
      <c r="K28" s="19"/>
      <c r="L28" s="365">
        <f t="shared" si="1"/>
        <v>0</v>
      </c>
    </row>
    <row r="29" spans="1:12" s="5" customFormat="1" ht="12.75" customHeight="1">
      <c r="A29" s="48" t="s">
        <v>782</v>
      </c>
      <c r="B29" s="34"/>
      <c r="C29" s="108" t="s">
        <v>783</v>
      </c>
      <c r="D29" s="109"/>
      <c r="E29" s="110"/>
      <c r="F29" s="19"/>
      <c r="G29" s="19"/>
      <c r="H29" s="19"/>
      <c r="I29" s="365">
        <f t="shared" si="0"/>
        <v>0</v>
      </c>
      <c r="J29" s="19"/>
      <c r="K29" s="19"/>
      <c r="L29" s="365">
        <f t="shared" si="1"/>
        <v>0</v>
      </c>
    </row>
    <row r="30" spans="1:12" s="5" customFormat="1" ht="12.75" customHeight="1">
      <c r="A30" s="20" t="s">
        <v>660</v>
      </c>
      <c r="B30" s="21"/>
      <c r="C30" s="103" t="s">
        <v>784</v>
      </c>
      <c r="D30" s="103"/>
      <c r="E30" s="23"/>
      <c r="F30" s="19"/>
      <c r="G30" s="19">
        <v>74284</v>
      </c>
      <c r="H30" s="19"/>
      <c r="I30" s="365">
        <f t="shared" si="0"/>
        <v>74284</v>
      </c>
      <c r="J30" s="19">
        <v>68641</v>
      </c>
      <c r="K30" s="19"/>
      <c r="L30" s="365">
        <f t="shared" si="1"/>
        <v>68641</v>
      </c>
    </row>
    <row r="31" spans="1:12" s="5" customFormat="1" ht="12.75" customHeight="1">
      <c r="A31" s="20" t="s">
        <v>785</v>
      </c>
      <c r="B31" s="21"/>
      <c r="C31" s="103" t="s">
        <v>786</v>
      </c>
      <c r="D31" s="111"/>
      <c r="E31" s="112"/>
      <c r="F31" s="19"/>
      <c r="G31" s="19">
        <v>83878</v>
      </c>
      <c r="H31" s="19"/>
      <c r="I31" s="365">
        <f t="shared" si="0"/>
        <v>83878</v>
      </c>
      <c r="J31" s="19">
        <v>63883</v>
      </c>
      <c r="K31" s="19"/>
      <c r="L31" s="365">
        <f t="shared" si="1"/>
        <v>63883</v>
      </c>
    </row>
    <row r="32" spans="1:12" s="5" customFormat="1" ht="12.75" customHeight="1">
      <c r="A32" s="20" t="s">
        <v>787</v>
      </c>
      <c r="B32" s="21"/>
      <c r="C32" s="103" t="s">
        <v>788</v>
      </c>
      <c r="D32" s="103"/>
      <c r="E32" s="23"/>
      <c r="F32" s="19"/>
      <c r="G32" s="19"/>
      <c r="H32" s="19"/>
      <c r="I32" s="365">
        <f t="shared" si="0"/>
        <v>0</v>
      </c>
      <c r="J32" s="19"/>
      <c r="K32" s="19"/>
      <c r="L32" s="365">
        <f t="shared" si="1"/>
        <v>0</v>
      </c>
    </row>
    <row r="33" spans="1:12" s="5" customFormat="1" ht="12.75" customHeight="1">
      <c r="A33" s="20" t="s">
        <v>789</v>
      </c>
      <c r="B33" s="21"/>
      <c r="C33" s="103" t="s">
        <v>790</v>
      </c>
      <c r="D33" s="103"/>
      <c r="E33" s="23"/>
      <c r="F33" s="19"/>
      <c r="G33" s="19"/>
      <c r="H33" s="19"/>
      <c r="I33" s="365">
        <f t="shared" si="0"/>
        <v>0</v>
      </c>
      <c r="J33" s="19"/>
      <c r="K33" s="19"/>
      <c r="L33" s="365">
        <f t="shared" si="1"/>
        <v>0</v>
      </c>
    </row>
    <row r="34" spans="1:12" s="5" customFormat="1" ht="12.75" customHeight="1">
      <c r="A34" s="365" t="s">
        <v>543</v>
      </c>
      <c r="B34" s="370" t="s">
        <v>791</v>
      </c>
      <c r="C34" s="371"/>
      <c r="D34" s="371"/>
      <c r="E34" s="372"/>
      <c r="F34" s="365"/>
      <c r="G34" s="365">
        <f>G35+G36+G37+G38+G39+G40</f>
        <v>-74284</v>
      </c>
      <c r="H34" s="365">
        <f>H35+H36+H37+H38+H39+H40</f>
        <v>0</v>
      </c>
      <c r="I34" s="365">
        <f t="shared" si="0"/>
        <v>-74284</v>
      </c>
      <c r="J34" s="365">
        <f>J35+J36+J37+J38+J39+J40</f>
        <v>-68641</v>
      </c>
      <c r="K34" s="365">
        <f>K35+K36+K37+K38+K39+K40</f>
        <v>0</v>
      </c>
      <c r="L34" s="365">
        <f t="shared" si="1"/>
        <v>-68641</v>
      </c>
    </row>
    <row r="35" spans="1:12" s="5" customFormat="1" ht="12.75" customHeight="1">
      <c r="A35" s="20" t="s">
        <v>545</v>
      </c>
      <c r="B35" s="21"/>
      <c r="C35" s="22" t="s">
        <v>792</v>
      </c>
      <c r="D35" s="22"/>
      <c r="E35" s="25"/>
      <c r="F35" s="146"/>
      <c r="G35" s="19"/>
      <c r="H35" s="19"/>
      <c r="I35" s="365">
        <f t="shared" si="0"/>
        <v>0</v>
      </c>
      <c r="J35" s="19"/>
      <c r="K35" s="19"/>
      <c r="L35" s="365">
        <f t="shared" si="1"/>
        <v>0</v>
      </c>
    </row>
    <row r="36" spans="1:12" s="5" customFormat="1" ht="12.75" customHeight="1">
      <c r="A36" s="20" t="s">
        <v>547</v>
      </c>
      <c r="B36" s="21"/>
      <c r="C36" s="22" t="s">
        <v>793</v>
      </c>
      <c r="D36" s="22"/>
      <c r="E36" s="25"/>
      <c r="F36" s="146"/>
      <c r="G36" s="19">
        <v>-74284</v>
      </c>
      <c r="H36" s="19"/>
      <c r="I36" s="365">
        <f t="shared" si="0"/>
        <v>-74284</v>
      </c>
      <c r="J36" s="19">
        <v>-68641</v>
      </c>
      <c r="K36" s="19"/>
      <c r="L36" s="365">
        <f t="shared" si="1"/>
        <v>-68641</v>
      </c>
    </row>
    <row r="37" spans="1:12" s="5" customFormat="1" ht="24.75" customHeight="1">
      <c r="A37" s="20" t="s">
        <v>794</v>
      </c>
      <c r="B37" s="21"/>
      <c r="C37" s="630" t="s">
        <v>795</v>
      </c>
      <c r="D37" s="630"/>
      <c r="E37" s="630"/>
      <c r="F37" s="146"/>
      <c r="G37" s="19"/>
      <c r="H37" s="19"/>
      <c r="I37" s="365">
        <f t="shared" si="0"/>
        <v>0</v>
      </c>
      <c r="J37" s="19"/>
      <c r="K37" s="19"/>
      <c r="L37" s="365">
        <f t="shared" si="1"/>
        <v>0</v>
      </c>
    </row>
    <row r="38" spans="1:12" s="5" customFormat="1" ht="12.75" customHeight="1">
      <c r="A38" s="20" t="s">
        <v>551</v>
      </c>
      <c r="B38" s="21"/>
      <c r="C38" s="49" t="s">
        <v>796</v>
      </c>
      <c r="D38" s="36"/>
      <c r="E38" s="42"/>
      <c r="F38" s="146"/>
      <c r="G38" s="19"/>
      <c r="H38" s="19"/>
      <c r="I38" s="365">
        <f t="shared" si="0"/>
        <v>0</v>
      </c>
      <c r="J38" s="19"/>
      <c r="K38" s="19"/>
      <c r="L38" s="365">
        <f t="shared" si="1"/>
        <v>0</v>
      </c>
    </row>
    <row r="39" spans="1:12" s="5" customFormat="1" ht="24.75" customHeight="1">
      <c r="A39" s="20" t="s">
        <v>553</v>
      </c>
      <c r="B39" s="21"/>
      <c r="C39" s="630" t="s">
        <v>797</v>
      </c>
      <c r="D39" s="630"/>
      <c r="E39" s="630"/>
      <c r="F39" s="146"/>
      <c r="G39" s="19"/>
      <c r="H39" s="19"/>
      <c r="I39" s="365">
        <f t="shared" si="0"/>
        <v>0</v>
      </c>
      <c r="J39" s="19"/>
      <c r="K39" s="19"/>
      <c r="L39" s="365">
        <f t="shared" si="1"/>
        <v>0</v>
      </c>
    </row>
    <row r="40" spans="1:12" s="5" customFormat="1" ht="12.75" customHeight="1">
      <c r="A40" s="20" t="s">
        <v>555</v>
      </c>
      <c r="B40" s="21"/>
      <c r="C40" s="22" t="s">
        <v>798</v>
      </c>
      <c r="D40" s="22"/>
      <c r="E40" s="25"/>
      <c r="F40" s="146"/>
      <c r="G40" s="19"/>
      <c r="H40" s="19"/>
      <c r="I40" s="365">
        <f t="shared" si="0"/>
        <v>0</v>
      </c>
      <c r="J40" s="19"/>
      <c r="K40" s="19"/>
      <c r="L40" s="365">
        <f t="shared" si="1"/>
        <v>0</v>
      </c>
    </row>
    <row r="41" spans="1:12" s="5" customFormat="1" ht="12.75" customHeight="1">
      <c r="A41" s="365" t="s">
        <v>565</v>
      </c>
      <c r="B41" s="370" t="s">
        <v>799</v>
      </c>
      <c r="C41" s="371"/>
      <c r="D41" s="371"/>
      <c r="E41" s="372"/>
      <c r="F41" s="365" t="s">
        <v>70</v>
      </c>
      <c r="G41" s="365">
        <f>SUM(G42:G53)</f>
        <v>-1223254</v>
      </c>
      <c r="H41" s="365">
        <f>SUM(H42:H53)</f>
        <v>0</v>
      </c>
      <c r="I41" s="365">
        <f t="shared" si="0"/>
        <v>-1223254</v>
      </c>
      <c r="J41" s="365">
        <f>SUM(J42:J53)</f>
        <v>-1095313</v>
      </c>
      <c r="K41" s="365">
        <f>SUM(K42:K53)</f>
        <v>0</v>
      </c>
      <c r="L41" s="365">
        <f t="shared" si="1"/>
        <v>-1095313</v>
      </c>
    </row>
    <row r="42" spans="1:12" s="5" customFormat="1" ht="12.75" customHeight="1">
      <c r="A42" s="41" t="s">
        <v>581</v>
      </c>
      <c r="B42" s="34"/>
      <c r="C42" s="49" t="s">
        <v>800</v>
      </c>
      <c r="D42" s="113"/>
      <c r="E42" s="113"/>
      <c r="F42" s="19"/>
      <c r="G42" s="19">
        <v>-912146</v>
      </c>
      <c r="H42" s="19"/>
      <c r="I42" s="365">
        <f t="shared" si="0"/>
        <v>-912146</v>
      </c>
      <c r="J42" s="19">
        <v>-836099</v>
      </c>
      <c r="K42" s="19"/>
      <c r="L42" s="365">
        <f t="shared" si="1"/>
        <v>-836099</v>
      </c>
    </row>
    <row r="43" spans="1:12" s="5" customFormat="1" ht="12.75" customHeight="1">
      <c r="A43" s="41" t="s">
        <v>583</v>
      </c>
      <c r="B43" s="34"/>
      <c r="C43" s="35" t="s">
        <v>801</v>
      </c>
      <c r="D43" s="36"/>
      <c r="E43" s="36"/>
      <c r="F43" s="19"/>
      <c r="G43" s="19">
        <v>-117706</v>
      </c>
      <c r="H43" s="19"/>
      <c r="I43" s="365">
        <f t="shared" si="0"/>
        <v>-117706</v>
      </c>
      <c r="J43" s="19">
        <v>-110440</v>
      </c>
      <c r="K43" s="19"/>
      <c r="L43" s="365">
        <f t="shared" si="1"/>
        <v>-110440</v>
      </c>
    </row>
    <row r="44" spans="1:12" s="5" customFormat="1" ht="12.75" customHeight="1">
      <c r="A44" s="41" t="s">
        <v>585</v>
      </c>
      <c r="B44" s="34"/>
      <c r="C44" s="35" t="s">
        <v>802</v>
      </c>
      <c r="D44" s="36"/>
      <c r="E44" s="36"/>
      <c r="F44" s="19"/>
      <c r="G44" s="19">
        <v>-812</v>
      </c>
      <c r="H44" s="19"/>
      <c r="I44" s="365">
        <f t="shared" si="0"/>
        <v>-812</v>
      </c>
      <c r="J44" s="19">
        <v>-1055</v>
      </c>
      <c r="K44" s="19"/>
      <c r="L44" s="365">
        <f t="shared" si="1"/>
        <v>-1055</v>
      </c>
    </row>
    <row r="45" spans="1:12" s="5" customFormat="1" ht="12.75" customHeight="1">
      <c r="A45" s="41" t="s">
        <v>587</v>
      </c>
      <c r="B45" s="34"/>
      <c r="C45" s="35" t="s">
        <v>803</v>
      </c>
      <c r="D45" s="36"/>
      <c r="E45" s="36"/>
      <c r="F45" s="19"/>
      <c r="G45" s="19">
        <v>-9624</v>
      </c>
      <c r="H45" s="19"/>
      <c r="I45" s="365">
        <f t="shared" si="0"/>
        <v>-9624</v>
      </c>
      <c r="J45" s="19">
        <v>-16890</v>
      </c>
      <c r="K45" s="19"/>
      <c r="L45" s="365">
        <f t="shared" si="1"/>
        <v>-16890</v>
      </c>
    </row>
    <row r="46" spans="1:12" s="5" customFormat="1" ht="12.75" customHeight="1">
      <c r="A46" s="41" t="s">
        <v>589</v>
      </c>
      <c r="B46" s="34"/>
      <c r="C46" s="35" t="s">
        <v>804</v>
      </c>
      <c r="D46" s="36"/>
      <c r="E46" s="36"/>
      <c r="F46" s="19"/>
      <c r="G46" s="19">
        <v>-1990</v>
      </c>
      <c r="H46" s="19"/>
      <c r="I46" s="365">
        <f t="shared" si="0"/>
        <v>-1990</v>
      </c>
      <c r="J46" s="19">
        <v>-1750</v>
      </c>
      <c r="K46" s="19"/>
      <c r="L46" s="365">
        <f t="shared" si="1"/>
        <v>-1750</v>
      </c>
    </row>
    <row r="47" spans="1:12" s="5" customFormat="1" ht="12.75" customHeight="1">
      <c r="A47" s="41" t="s">
        <v>591</v>
      </c>
      <c r="B47" s="34"/>
      <c r="C47" s="49" t="s">
        <v>805</v>
      </c>
      <c r="D47" s="113"/>
      <c r="E47" s="113"/>
      <c r="F47" s="19"/>
      <c r="G47" s="19">
        <v>0</v>
      </c>
      <c r="H47" s="19"/>
      <c r="I47" s="365">
        <f t="shared" si="0"/>
        <v>0</v>
      </c>
      <c r="J47" s="19"/>
      <c r="K47" s="19"/>
      <c r="L47" s="365">
        <f t="shared" si="1"/>
        <v>0</v>
      </c>
    </row>
    <row r="48" spans="1:12" s="5" customFormat="1" ht="12.75" customHeight="1">
      <c r="A48" s="41" t="s">
        <v>806</v>
      </c>
      <c r="B48" s="34"/>
      <c r="C48" s="114" t="s">
        <v>807</v>
      </c>
      <c r="D48" s="42"/>
      <c r="E48" s="42"/>
      <c r="F48" s="19"/>
      <c r="G48" s="19">
        <v>-64074</v>
      </c>
      <c r="H48" s="19"/>
      <c r="I48" s="365">
        <f t="shared" si="0"/>
        <v>-64074</v>
      </c>
      <c r="J48" s="19">
        <v>-61929</v>
      </c>
      <c r="K48" s="19"/>
      <c r="L48" s="365">
        <f t="shared" si="1"/>
        <v>-61929</v>
      </c>
    </row>
    <row r="49" spans="1:12" s="5" customFormat="1" ht="12.75" customHeight="1">
      <c r="A49" s="41" t="s">
        <v>808</v>
      </c>
      <c r="B49" s="34"/>
      <c r="C49" s="114" t="s">
        <v>809</v>
      </c>
      <c r="D49" s="42"/>
      <c r="E49" s="42"/>
      <c r="F49" s="19"/>
      <c r="G49" s="19">
        <v>0</v>
      </c>
      <c r="H49" s="19"/>
      <c r="I49" s="365">
        <f t="shared" si="0"/>
        <v>0</v>
      </c>
      <c r="J49" s="19"/>
      <c r="K49" s="19"/>
      <c r="L49" s="365">
        <f t="shared" si="1"/>
        <v>0</v>
      </c>
    </row>
    <row r="50" spans="1:12" s="5" customFormat="1" ht="12.75" customHeight="1">
      <c r="A50" s="41" t="s">
        <v>810</v>
      </c>
      <c r="B50" s="34"/>
      <c r="C50" s="114" t="s">
        <v>811</v>
      </c>
      <c r="D50" s="42"/>
      <c r="E50" s="42"/>
      <c r="F50" s="19"/>
      <c r="G50" s="19">
        <v>0</v>
      </c>
      <c r="H50" s="19"/>
      <c r="I50" s="365">
        <f t="shared" si="0"/>
        <v>0</v>
      </c>
      <c r="J50" s="19">
        <v>0</v>
      </c>
      <c r="K50" s="19"/>
      <c r="L50" s="365">
        <f t="shared" si="1"/>
        <v>0</v>
      </c>
    </row>
    <row r="51" spans="1:12" s="5" customFormat="1" ht="12.75" customHeight="1">
      <c r="A51" s="41" t="s">
        <v>812</v>
      </c>
      <c r="B51" s="34"/>
      <c r="C51" s="114" t="s">
        <v>813</v>
      </c>
      <c r="D51" s="42"/>
      <c r="E51" s="42"/>
      <c r="F51" s="19"/>
      <c r="G51" s="19">
        <v>-116902</v>
      </c>
      <c r="H51" s="19"/>
      <c r="I51" s="365">
        <f t="shared" si="0"/>
        <v>-116902</v>
      </c>
      <c r="J51" s="19">
        <v>-67150</v>
      </c>
      <c r="K51" s="19"/>
      <c r="L51" s="365">
        <f t="shared" si="1"/>
        <v>-67150</v>
      </c>
    </row>
    <row r="52" spans="1:12" s="5" customFormat="1" ht="12.75" customHeight="1">
      <c r="A52" s="41" t="s">
        <v>814</v>
      </c>
      <c r="B52" s="34"/>
      <c r="C52" s="114" t="s">
        <v>815</v>
      </c>
      <c r="D52" s="42"/>
      <c r="E52" s="42"/>
      <c r="F52" s="19"/>
      <c r="G52" s="19">
        <v>0</v>
      </c>
      <c r="H52" s="19"/>
      <c r="I52" s="365">
        <f t="shared" si="0"/>
        <v>0</v>
      </c>
      <c r="J52" s="19">
        <v>0</v>
      </c>
      <c r="K52" s="19"/>
      <c r="L52" s="365">
        <f t="shared" si="1"/>
        <v>0</v>
      </c>
    </row>
    <row r="53" spans="1:12" s="5" customFormat="1" ht="12.75" customHeight="1">
      <c r="A53" s="41" t="s">
        <v>816</v>
      </c>
      <c r="B53" s="34"/>
      <c r="C53" s="114" t="s">
        <v>817</v>
      </c>
      <c r="D53" s="42"/>
      <c r="E53" s="42"/>
      <c r="F53" s="19"/>
      <c r="G53" s="19">
        <v>0</v>
      </c>
      <c r="H53" s="19"/>
      <c r="I53" s="365">
        <f t="shared" si="0"/>
        <v>0</v>
      </c>
      <c r="J53" s="19">
        <v>0</v>
      </c>
      <c r="K53" s="19"/>
      <c r="L53" s="365">
        <f t="shared" si="1"/>
        <v>0</v>
      </c>
    </row>
    <row r="54" spans="1:12" s="5" customFormat="1" ht="24.75" customHeight="1">
      <c r="A54" s="359" t="s">
        <v>569</v>
      </c>
      <c r="B54" s="632" t="s">
        <v>818</v>
      </c>
      <c r="C54" s="632"/>
      <c r="D54" s="632"/>
      <c r="E54" s="632"/>
      <c r="F54" s="442"/>
      <c r="G54" s="365">
        <f>G55+G56+G57+G61+G65+G66+G67+G68</f>
        <v>-16760</v>
      </c>
      <c r="H54" s="365">
        <f>H55+H56+H57+H61+H65+H66+H67+H68</f>
        <v>0</v>
      </c>
      <c r="I54" s="365">
        <f t="shared" si="0"/>
        <v>-16760</v>
      </c>
      <c r="J54" s="365">
        <f>J55+J56+J57+J61+J65+J66+J67+J68</f>
        <v>-35710</v>
      </c>
      <c r="K54" s="365">
        <f>K55+K56+K57+K61+K65+K66+K67+K68</f>
        <v>0</v>
      </c>
      <c r="L54" s="365">
        <f t="shared" si="1"/>
        <v>-35710</v>
      </c>
    </row>
    <row r="55" spans="1:13" s="5" customFormat="1" ht="24.75" customHeight="1">
      <c r="A55" s="19" t="s">
        <v>531</v>
      </c>
      <c r="B55" s="589" t="s">
        <v>344</v>
      </c>
      <c r="C55" s="589"/>
      <c r="D55" s="589"/>
      <c r="E55" s="589"/>
      <c r="F55" s="19"/>
      <c r="G55" s="19">
        <v>-16760</v>
      </c>
      <c r="H55" s="19"/>
      <c r="I55" s="365">
        <f t="shared" si="0"/>
        <v>-16760</v>
      </c>
      <c r="J55" s="19">
        <v>-35710</v>
      </c>
      <c r="K55" s="19"/>
      <c r="L55" s="365">
        <f t="shared" si="1"/>
        <v>-35710</v>
      </c>
      <c r="M55" s="5" t="s">
        <v>857</v>
      </c>
    </row>
    <row r="56" spans="1:13" s="5" customFormat="1" ht="24.75" customHeight="1">
      <c r="A56" s="19" t="s">
        <v>543</v>
      </c>
      <c r="B56" s="633" t="s">
        <v>345</v>
      </c>
      <c r="C56" s="633"/>
      <c r="D56" s="633"/>
      <c r="E56" s="633"/>
      <c r="F56" s="19"/>
      <c r="G56" s="19"/>
      <c r="H56" s="19"/>
      <c r="I56" s="365">
        <f t="shared" si="0"/>
        <v>0</v>
      </c>
      <c r="J56" s="19"/>
      <c r="K56" s="19"/>
      <c r="L56" s="365">
        <f t="shared" si="1"/>
        <v>0</v>
      </c>
      <c r="M56" s="5">
        <v>16760</v>
      </c>
    </row>
    <row r="57" spans="1:12" s="5" customFormat="1" ht="12.75" customHeight="1">
      <c r="A57" s="365" t="s">
        <v>565</v>
      </c>
      <c r="B57" s="634" t="s">
        <v>819</v>
      </c>
      <c r="C57" s="634"/>
      <c r="D57" s="634"/>
      <c r="E57" s="634"/>
      <c r="F57" s="365"/>
      <c r="G57" s="365">
        <f>G58+G59+G60</f>
        <v>0</v>
      </c>
      <c r="H57" s="365">
        <f>H58+H59+H60</f>
        <v>0</v>
      </c>
      <c r="I57" s="365">
        <f t="shared" si="0"/>
        <v>0</v>
      </c>
      <c r="J57" s="365">
        <f>J58+J59+J60</f>
        <v>0</v>
      </c>
      <c r="K57" s="365">
        <f>K58+K59+K60</f>
        <v>0</v>
      </c>
      <c r="L57" s="365">
        <f t="shared" si="1"/>
        <v>0</v>
      </c>
    </row>
    <row r="58" spans="1:12" s="5" customFormat="1" ht="24.75" customHeight="1">
      <c r="A58" s="41" t="s">
        <v>581</v>
      </c>
      <c r="B58" s="34"/>
      <c r="C58" s="588" t="s">
        <v>346</v>
      </c>
      <c r="D58" s="588"/>
      <c r="E58" s="588"/>
      <c r="F58" s="19"/>
      <c r="G58" s="19"/>
      <c r="H58" s="19"/>
      <c r="I58" s="365">
        <f t="shared" si="0"/>
        <v>0</v>
      </c>
      <c r="J58" s="19"/>
      <c r="K58" s="19"/>
      <c r="L58" s="365">
        <f t="shared" si="1"/>
        <v>0</v>
      </c>
    </row>
    <row r="59" spans="1:12" s="5" customFormat="1" ht="24.75" customHeight="1">
      <c r="A59" s="48" t="s">
        <v>583</v>
      </c>
      <c r="B59" s="34"/>
      <c r="C59" s="588" t="s">
        <v>347</v>
      </c>
      <c r="D59" s="588"/>
      <c r="E59" s="588"/>
      <c r="F59" s="159"/>
      <c r="G59" s="163"/>
      <c r="H59" s="163"/>
      <c r="I59" s="365">
        <f t="shared" si="0"/>
        <v>0</v>
      </c>
      <c r="J59" s="163"/>
      <c r="K59" s="163"/>
      <c r="L59" s="365">
        <f t="shared" si="1"/>
        <v>0</v>
      </c>
    </row>
    <row r="60" spans="1:12" s="5" customFormat="1" ht="12.75" customHeight="1">
      <c r="A60" s="41" t="s">
        <v>585</v>
      </c>
      <c r="B60" s="34"/>
      <c r="C60" s="49" t="s">
        <v>348</v>
      </c>
      <c r="D60" s="35"/>
      <c r="E60" s="35"/>
      <c r="F60" s="19"/>
      <c r="G60" s="19"/>
      <c r="H60" s="19"/>
      <c r="I60" s="365">
        <f t="shared" si="0"/>
        <v>0</v>
      </c>
      <c r="J60" s="19"/>
      <c r="K60" s="19"/>
      <c r="L60" s="365">
        <f t="shared" si="1"/>
        <v>0</v>
      </c>
    </row>
    <row r="61" spans="1:12" s="5" customFormat="1" ht="12.75" customHeight="1">
      <c r="A61" s="365" t="s">
        <v>567</v>
      </c>
      <c r="B61" s="370" t="s">
        <v>820</v>
      </c>
      <c r="C61" s="371"/>
      <c r="D61" s="371"/>
      <c r="E61" s="372"/>
      <c r="F61" s="365"/>
      <c r="G61" s="365">
        <f>G62+G63+G64</f>
        <v>0</v>
      </c>
      <c r="H61" s="365">
        <f>H62+H63+H64</f>
        <v>0</v>
      </c>
      <c r="I61" s="365">
        <f t="shared" si="0"/>
        <v>0</v>
      </c>
      <c r="J61" s="365">
        <f>J62+J63+J64</f>
        <v>0</v>
      </c>
      <c r="K61" s="365">
        <f>K62+K63+K64</f>
        <v>0</v>
      </c>
      <c r="L61" s="365">
        <f t="shared" si="1"/>
        <v>0</v>
      </c>
    </row>
    <row r="62" spans="1:12" s="5" customFormat="1" ht="24.75" customHeight="1">
      <c r="A62" s="20" t="s">
        <v>638</v>
      </c>
      <c r="B62" s="21"/>
      <c r="C62" s="588" t="s">
        <v>349</v>
      </c>
      <c r="D62" s="588"/>
      <c r="E62" s="588"/>
      <c r="F62" s="443"/>
      <c r="G62" s="19"/>
      <c r="H62" s="19"/>
      <c r="I62" s="365">
        <f t="shared" si="0"/>
        <v>0</v>
      </c>
      <c r="J62" s="19"/>
      <c r="K62" s="19"/>
      <c r="L62" s="365">
        <f t="shared" si="1"/>
        <v>0</v>
      </c>
    </row>
    <row r="63" spans="1:12" s="5" customFormat="1" ht="24.75" customHeight="1">
      <c r="A63" s="20" t="s">
        <v>640</v>
      </c>
      <c r="B63" s="21"/>
      <c r="C63" s="588" t="s">
        <v>350</v>
      </c>
      <c r="D63" s="588"/>
      <c r="E63" s="588"/>
      <c r="F63" s="443"/>
      <c r="G63" s="19"/>
      <c r="H63" s="19"/>
      <c r="I63" s="365">
        <f t="shared" si="0"/>
        <v>0</v>
      </c>
      <c r="J63" s="19"/>
      <c r="K63" s="19"/>
      <c r="L63" s="365">
        <f t="shared" si="1"/>
        <v>0</v>
      </c>
    </row>
    <row r="64" spans="1:12" s="5" customFormat="1" ht="12.75" customHeight="1">
      <c r="A64" s="20" t="s">
        <v>821</v>
      </c>
      <c r="B64" s="21"/>
      <c r="C64" s="588" t="s">
        <v>351</v>
      </c>
      <c r="D64" s="588"/>
      <c r="E64" s="588"/>
      <c r="F64" s="443"/>
      <c r="G64" s="19"/>
      <c r="H64" s="19"/>
      <c r="I64" s="365">
        <f t="shared" si="0"/>
        <v>0</v>
      </c>
      <c r="J64" s="19"/>
      <c r="K64" s="19"/>
      <c r="L64" s="365">
        <f t="shared" si="1"/>
        <v>0</v>
      </c>
    </row>
    <row r="65" spans="1:12" s="5" customFormat="1" ht="24.75" customHeight="1">
      <c r="A65" s="19" t="s">
        <v>594</v>
      </c>
      <c r="B65" s="589" t="s">
        <v>352</v>
      </c>
      <c r="C65" s="589"/>
      <c r="D65" s="589"/>
      <c r="E65" s="589"/>
      <c r="F65" s="19"/>
      <c r="G65" s="19"/>
      <c r="H65" s="19"/>
      <c r="I65" s="365">
        <f t="shared" si="0"/>
        <v>0</v>
      </c>
      <c r="J65" s="19"/>
      <c r="K65" s="19"/>
      <c r="L65" s="365">
        <f t="shared" si="1"/>
        <v>0</v>
      </c>
    </row>
    <row r="66" spans="1:12" s="5" customFormat="1" ht="24.75" customHeight="1">
      <c r="A66" s="19" t="s">
        <v>679</v>
      </c>
      <c r="B66" s="633" t="s">
        <v>353</v>
      </c>
      <c r="C66" s="633"/>
      <c r="D66" s="633"/>
      <c r="E66" s="633"/>
      <c r="F66" s="19"/>
      <c r="G66" s="19"/>
      <c r="H66" s="19"/>
      <c r="I66" s="365">
        <f t="shared" si="0"/>
        <v>0</v>
      </c>
      <c r="J66" s="19"/>
      <c r="K66" s="19"/>
      <c r="L66" s="365">
        <f t="shared" si="1"/>
        <v>0</v>
      </c>
    </row>
    <row r="67" spans="1:12" s="5" customFormat="1" ht="24.75" customHeight="1">
      <c r="A67" s="19" t="s">
        <v>682</v>
      </c>
      <c r="B67" s="633" t="s">
        <v>354</v>
      </c>
      <c r="C67" s="633"/>
      <c r="D67" s="633"/>
      <c r="E67" s="633"/>
      <c r="F67" s="19"/>
      <c r="G67" s="19"/>
      <c r="H67" s="19"/>
      <c r="I67" s="365">
        <f t="shared" si="0"/>
        <v>0</v>
      </c>
      <c r="J67" s="19"/>
      <c r="K67" s="19"/>
      <c r="L67" s="365">
        <f t="shared" si="1"/>
        <v>0</v>
      </c>
    </row>
    <row r="68" spans="1:12" s="5" customFormat="1" ht="24.75" customHeight="1">
      <c r="A68" s="39" t="s">
        <v>685</v>
      </c>
      <c r="B68" s="638" t="s">
        <v>355</v>
      </c>
      <c r="C68" s="638"/>
      <c r="D68" s="638"/>
      <c r="E68" s="638"/>
      <c r="F68" s="19"/>
      <c r="G68" s="19"/>
      <c r="H68" s="19"/>
      <c r="I68" s="365">
        <f t="shared" si="0"/>
        <v>0</v>
      </c>
      <c r="J68" s="19"/>
      <c r="K68" s="19"/>
      <c r="L68" s="365">
        <f t="shared" si="1"/>
        <v>0</v>
      </c>
    </row>
    <row r="69" spans="1:12" s="5" customFormat="1" ht="24.75" customHeight="1">
      <c r="A69" s="359" t="s">
        <v>571</v>
      </c>
      <c r="B69" s="632" t="s">
        <v>822</v>
      </c>
      <c r="C69" s="632"/>
      <c r="D69" s="632"/>
      <c r="E69" s="632"/>
      <c r="F69" s="365"/>
      <c r="G69" s="365">
        <f>G70-G71-G72+G73-G78+G79+G80</f>
        <v>5750</v>
      </c>
      <c r="H69" s="365">
        <f>H70-H71-H72+H73-H78+H79+H80</f>
        <v>0</v>
      </c>
      <c r="I69" s="365">
        <f>G69+H69</f>
        <v>5750</v>
      </c>
      <c r="J69" s="365">
        <f>J70-J71-J72+J73-J78+J79+J80</f>
        <v>32800</v>
      </c>
      <c r="K69" s="365">
        <f>K70-K71-K72+K73-K78+K79+K80</f>
        <v>0</v>
      </c>
      <c r="L69" s="365">
        <f t="shared" si="1"/>
        <v>32800</v>
      </c>
    </row>
    <row r="70" spans="1:12" s="5" customFormat="1" ht="12.75" customHeight="1">
      <c r="A70" s="19" t="s">
        <v>531</v>
      </c>
      <c r="B70" s="37" t="s">
        <v>823</v>
      </c>
      <c r="C70" s="21"/>
      <c r="D70" s="21"/>
      <c r="E70" s="27"/>
      <c r="F70" s="19"/>
      <c r="G70" s="19"/>
      <c r="H70" s="19"/>
      <c r="I70" s="365">
        <f t="shared" si="0"/>
        <v>0</v>
      </c>
      <c r="J70" s="19"/>
      <c r="K70" s="19"/>
      <c r="L70" s="365">
        <f t="shared" si="1"/>
        <v>0</v>
      </c>
    </row>
    <row r="71" spans="1:12" s="5" customFormat="1" ht="12.75" customHeight="1">
      <c r="A71" s="19" t="s">
        <v>543</v>
      </c>
      <c r="B71" s="31" t="s">
        <v>824</v>
      </c>
      <c r="C71" s="115"/>
      <c r="D71" s="32"/>
      <c r="E71" s="33"/>
      <c r="F71" s="19"/>
      <c r="G71" s="19"/>
      <c r="H71" s="19"/>
      <c r="I71" s="365">
        <f t="shared" si="0"/>
        <v>0</v>
      </c>
      <c r="J71" s="19"/>
      <c r="K71" s="19"/>
      <c r="L71" s="365">
        <f t="shared" si="1"/>
        <v>0</v>
      </c>
    </row>
    <row r="72" spans="1:12" s="5" customFormat="1" ht="24.75" customHeight="1">
      <c r="A72" s="19" t="s">
        <v>565</v>
      </c>
      <c r="B72" s="589" t="s">
        <v>825</v>
      </c>
      <c r="C72" s="589"/>
      <c r="D72" s="589"/>
      <c r="E72" s="589"/>
      <c r="F72" s="19"/>
      <c r="G72" s="19"/>
      <c r="H72" s="19"/>
      <c r="I72" s="365">
        <f t="shared" si="0"/>
        <v>0</v>
      </c>
      <c r="J72" s="19"/>
      <c r="K72" s="19"/>
      <c r="L72" s="365">
        <f t="shared" si="1"/>
        <v>0</v>
      </c>
    </row>
    <row r="73" spans="1:12" s="5" customFormat="1" ht="30" customHeight="1">
      <c r="A73" s="365" t="s">
        <v>602</v>
      </c>
      <c r="B73" s="642" t="s">
        <v>826</v>
      </c>
      <c r="C73" s="642"/>
      <c r="D73" s="642"/>
      <c r="E73" s="642"/>
      <c r="F73" s="365"/>
      <c r="G73" s="365">
        <f>G74+G75+G76+G77</f>
        <v>5750</v>
      </c>
      <c r="H73" s="365">
        <f>H74+H75+H76+H77</f>
        <v>0</v>
      </c>
      <c r="I73" s="365">
        <f t="shared" si="0"/>
        <v>5750</v>
      </c>
      <c r="J73" s="365">
        <f>J74+J75+J76+J77</f>
        <v>32800</v>
      </c>
      <c r="K73" s="365">
        <f>K74+K75+K76+K77</f>
        <v>0</v>
      </c>
      <c r="L73" s="365">
        <f t="shared" si="1"/>
        <v>32800</v>
      </c>
    </row>
    <row r="74" spans="1:12" s="5" customFormat="1" ht="12.75">
      <c r="A74" s="20" t="s">
        <v>638</v>
      </c>
      <c r="B74" s="56"/>
      <c r="C74" s="116"/>
      <c r="D74" s="22" t="s">
        <v>776</v>
      </c>
      <c r="E74" s="25"/>
      <c r="F74" s="19"/>
      <c r="G74" s="19"/>
      <c r="H74" s="19"/>
      <c r="I74" s="365">
        <f t="shared" si="0"/>
        <v>0</v>
      </c>
      <c r="J74" s="19"/>
      <c r="K74" s="19"/>
      <c r="L74" s="365">
        <f t="shared" si="1"/>
        <v>0</v>
      </c>
    </row>
    <row r="75" spans="1:12" s="5" customFormat="1" ht="12.75" customHeight="1">
      <c r="A75" s="20" t="s">
        <v>640</v>
      </c>
      <c r="B75" s="21"/>
      <c r="C75" s="117"/>
      <c r="D75" s="22" t="s">
        <v>600</v>
      </c>
      <c r="E75" s="25"/>
      <c r="F75" s="19"/>
      <c r="G75" s="19">
        <v>2800</v>
      </c>
      <c r="H75" s="19"/>
      <c r="I75" s="365">
        <f t="shared" si="0"/>
        <v>2800</v>
      </c>
      <c r="J75" s="19">
        <v>30000</v>
      </c>
      <c r="K75" s="19"/>
      <c r="L75" s="365">
        <f t="shared" si="1"/>
        <v>30000</v>
      </c>
    </row>
    <row r="76" spans="1:12" s="5" customFormat="1" ht="24.75" customHeight="1">
      <c r="A76" s="20" t="s">
        <v>821</v>
      </c>
      <c r="B76" s="21"/>
      <c r="C76" s="29"/>
      <c r="D76" s="630" t="s">
        <v>827</v>
      </c>
      <c r="E76" s="630"/>
      <c r="F76" s="146"/>
      <c r="G76" s="19"/>
      <c r="H76" s="19"/>
      <c r="I76" s="365">
        <f t="shared" si="0"/>
        <v>0</v>
      </c>
      <c r="J76" s="19"/>
      <c r="K76" s="19"/>
      <c r="L76" s="365">
        <f t="shared" si="1"/>
        <v>0</v>
      </c>
    </row>
    <row r="77" spans="1:12" s="5" customFormat="1" ht="12.75" customHeight="1">
      <c r="A77" s="20" t="s">
        <v>828</v>
      </c>
      <c r="B77" s="21"/>
      <c r="C77" s="29"/>
      <c r="D77" s="22" t="s">
        <v>603</v>
      </c>
      <c r="E77" s="23"/>
      <c r="F77" s="19"/>
      <c r="G77" s="19">
        <v>2950</v>
      </c>
      <c r="H77" s="19"/>
      <c r="I77" s="365">
        <f t="shared" si="0"/>
        <v>2950</v>
      </c>
      <c r="J77" s="19">
        <v>2800</v>
      </c>
      <c r="K77" s="19"/>
      <c r="L77" s="365">
        <f t="shared" si="1"/>
        <v>2800</v>
      </c>
    </row>
    <row r="78" spans="1:12" s="5" customFormat="1" ht="27.75" customHeight="1">
      <c r="A78" s="20" t="s">
        <v>594</v>
      </c>
      <c r="B78" s="633" t="s">
        <v>829</v>
      </c>
      <c r="C78" s="633"/>
      <c r="D78" s="633"/>
      <c r="E78" s="633"/>
      <c r="F78" s="19"/>
      <c r="G78" s="19"/>
      <c r="H78" s="19"/>
      <c r="I78" s="365">
        <f t="shared" si="0"/>
        <v>0</v>
      </c>
      <c r="J78" s="19"/>
      <c r="K78" s="19"/>
      <c r="L78" s="365">
        <f t="shared" si="1"/>
        <v>0</v>
      </c>
    </row>
    <row r="79" spans="1:12" s="5" customFormat="1" ht="12.75">
      <c r="A79" s="20" t="s">
        <v>679</v>
      </c>
      <c r="B79" s="118" t="s">
        <v>830</v>
      </c>
      <c r="C79" s="103"/>
      <c r="D79" s="119"/>
      <c r="E79" s="104"/>
      <c r="F79" s="19"/>
      <c r="G79" s="19"/>
      <c r="H79" s="19"/>
      <c r="I79" s="365">
        <f t="shared" si="0"/>
        <v>0</v>
      </c>
      <c r="J79" s="19"/>
      <c r="K79" s="19"/>
      <c r="L79" s="365">
        <f t="shared" si="1"/>
        <v>0</v>
      </c>
    </row>
    <row r="80" spans="1:12" s="5" customFormat="1" ht="12.75">
      <c r="A80" s="20" t="s">
        <v>682</v>
      </c>
      <c r="B80" s="118" t="s">
        <v>356</v>
      </c>
      <c r="C80" s="103"/>
      <c r="D80" s="110"/>
      <c r="E80" s="120"/>
      <c r="F80" s="19"/>
      <c r="G80" s="19"/>
      <c r="H80" s="19"/>
      <c r="I80" s="365">
        <f t="shared" si="0"/>
        <v>0</v>
      </c>
      <c r="J80" s="19"/>
      <c r="K80" s="19"/>
      <c r="L80" s="365">
        <f t="shared" si="1"/>
        <v>0</v>
      </c>
    </row>
    <row r="81" spans="1:12" s="5" customFormat="1" ht="39" customHeight="1">
      <c r="A81" s="12" t="s">
        <v>597</v>
      </c>
      <c r="B81" s="631" t="s">
        <v>831</v>
      </c>
      <c r="C81" s="631"/>
      <c r="D81" s="631"/>
      <c r="E81" s="631"/>
      <c r="F81" s="146"/>
      <c r="G81" s="19"/>
      <c r="H81" s="19"/>
      <c r="I81" s="365">
        <f t="shared" si="0"/>
        <v>0</v>
      </c>
      <c r="J81" s="19"/>
      <c r="K81" s="19"/>
      <c r="L81" s="365">
        <f t="shared" si="1"/>
        <v>0</v>
      </c>
    </row>
    <row r="82" spans="1:12" s="5" customFormat="1" ht="24.75" customHeight="1">
      <c r="A82" s="359"/>
      <c r="B82" s="632" t="s">
        <v>832</v>
      </c>
      <c r="C82" s="632"/>
      <c r="D82" s="632"/>
      <c r="E82" s="632"/>
      <c r="F82" s="442"/>
      <c r="G82" s="365">
        <f>G21+G54+G69+G81</f>
        <v>857</v>
      </c>
      <c r="H82" s="365">
        <f>H21+H54+H69+H81</f>
        <v>0</v>
      </c>
      <c r="I82" s="365">
        <f t="shared" si="0"/>
        <v>857</v>
      </c>
      <c r="J82" s="365">
        <f>J21+J54+J69+J81</f>
        <v>-3543</v>
      </c>
      <c r="K82" s="365">
        <f>K21+K54+K69+K81</f>
        <v>0</v>
      </c>
      <c r="L82" s="365">
        <f t="shared" si="1"/>
        <v>-3543</v>
      </c>
    </row>
    <row r="83" spans="1:12" s="5" customFormat="1" ht="24.75" customHeight="1">
      <c r="A83" s="121"/>
      <c r="B83" s="635" t="s">
        <v>833</v>
      </c>
      <c r="C83" s="635"/>
      <c r="D83" s="635"/>
      <c r="E83" s="635"/>
      <c r="F83" s="19"/>
      <c r="G83" s="365">
        <v>1784</v>
      </c>
      <c r="H83" s="19"/>
      <c r="I83" s="365">
        <f>G83+H83</f>
        <v>1784</v>
      </c>
      <c r="J83" s="365">
        <v>5327</v>
      </c>
      <c r="K83" s="19"/>
      <c r="L83" s="365">
        <f t="shared" si="1"/>
        <v>5327</v>
      </c>
    </row>
    <row r="84" spans="1:12" s="5" customFormat="1" ht="24.75" customHeight="1">
      <c r="A84" s="122"/>
      <c r="B84" s="636" t="s">
        <v>834</v>
      </c>
      <c r="C84" s="636"/>
      <c r="D84" s="636"/>
      <c r="E84" s="636"/>
      <c r="F84" s="19"/>
      <c r="G84" s="365">
        <f>IF(G83+G82=FBA!F56,G83+G82,0)</f>
        <v>2641</v>
      </c>
      <c r="H84" s="19"/>
      <c r="I84" s="365">
        <f>G84+H84</f>
        <v>2641</v>
      </c>
      <c r="J84" s="365">
        <v>1784</v>
      </c>
      <c r="K84" s="19"/>
      <c r="L84" s="365">
        <f t="shared" si="1"/>
        <v>1784</v>
      </c>
    </row>
    <row r="85" spans="1:11" s="5" customFormat="1" ht="12.75">
      <c r="A85" s="67"/>
      <c r="B85" s="68"/>
      <c r="C85" s="68"/>
      <c r="D85" s="68"/>
      <c r="E85" s="68"/>
      <c r="F85" s="68"/>
      <c r="G85" s="2"/>
      <c r="H85" s="2"/>
      <c r="I85" s="2"/>
      <c r="J85" s="2"/>
      <c r="K85" s="2"/>
    </row>
    <row r="86" spans="1:11" s="5" customFormat="1" ht="12.75">
      <c r="A86" s="67"/>
      <c r="B86" s="68"/>
      <c r="C86" s="68"/>
      <c r="D86" s="68"/>
      <c r="E86" s="68"/>
      <c r="F86" s="68"/>
      <c r="G86" s="2"/>
      <c r="H86" s="2"/>
      <c r="I86" s="2"/>
      <c r="J86" s="2"/>
      <c r="K86" s="2"/>
    </row>
    <row r="87" spans="1:12" s="5" customFormat="1" ht="12.75">
      <c r="A87" s="639" t="s">
        <v>233</v>
      </c>
      <c r="B87" s="640"/>
      <c r="C87" s="640"/>
      <c r="D87" s="640"/>
      <c r="E87" s="640"/>
      <c r="F87" s="124"/>
      <c r="G87" s="124"/>
      <c r="H87" s="125"/>
      <c r="I87" s="126"/>
      <c r="J87" s="641" t="s">
        <v>234</v>
      </c>
      <c r="K87" s="641"/>
      <c r="L87" s="641"/>
    </row>
    <row r="88" spans="1:11" s="5" customFormat="1" ht="25.5" customHeight="1">
      <c r="A88" s="637" t="s">
        <v>760</v>
      </c>
      <c r="B88" s="637"/>
      <c r="C88" s="637"/>
      <c r="D88" s="637"/>
      <c r="E88" s="637"/>
      <c r="F88" s="637"/>
      <c r="G88" s="637"/>
      <c r="H88" s="127" t="s">
        <v>835</v>
      </c>
      <c r="I88" s="10"/>
      <c r="J88" s="618" t="s">
        <v>645</v>
      </c>
      <c r="K88" s="618"/>
    </row>
    <row r="89" s="5" customFormat="1" ht="12.75"/>
    <row r="90" spans="5:6" s="5" customFormat="1" ht="12.75">
      <c r="E90" s="5" t="s">
        <v>319</v>
      </c>
      <c r="F90" s="2"/>
    </row>
    <row r="91" spans="6:10" s="5" customFormat="1" ht="25.5">
      <c r="F91" s="2"/>
      <c r="J91" s="5" t="s">
        <v>318</v>
      </c>
    </row>
    <row r="92" spans="6:8" s="5" customFormat="1" ht="12.75">
      <c r="F92" s="2"/>
      <c r="H92" s="5" t="s">
        <v>761</v>
      </c>
    </row>
    <row r="93" s="5" customFormat="1" ht="12.75">
      <c r="F93" s="2"/>
    </row>
    <row r="94" s="5" customFormat="1" ht="12.75">
      <c r="F94" s="2"/>
    </row>
    <row r="95" s="5" customFormat="1" ht="12.75">
      <c r="F95" s="2"/>
    </row>
    <row r="96" s="5" customFormat="1" ht="12.75">
      <c r="F96" s="2"/>
    </row>
    <row r="97" s="5" customFormat="1" ht="12.75">
      <c r="F97" s="2"/>
    </row>
    <row r="98" s="5" customFormat="1" ht="12.75">
      <c r="F98" s="2"/>
    </row>
    <row r="99" s="5" customFormat="1" ht="12.75">
      <c r="F99" s="2"/>
    </row>
    <row r="100" s="5" customFormat="1" ht="12.75">
      <c r="F100" s="2"/>
    </row>
    <row r="101" s="5" customFormat="1" ht="12.75">
      <c r="F101" s="2"/>
    </row>
    <row r="102" s="5" customFormat="1" ht="12.75">
      <c r="F102" s="2"/>
    </row>
    <row r="103" s="5" customFormat="1" ht="12.75">
      <c r="F103" s="2"/>
    </row>
    <row r="104" s="5" customFormat="1" ht="12.75">
      <c r="F104" s="2"/>
    </row>
    <row r="105" s="5" customFormat="1" ht="12.75">
      <c r="F105" s="2"/>
    </row>
    <row r="106" s="5" customFormat="1" ht="12.75">
      <c r="F106" s="2"/>
    </row>
    <row r="107" s="5" customFormat="1" ht="12.75">
      <c r="F107" s="2"/>
    </row>
    <row r="108" s="5" customFormat="1" ht="12.75">
      <c r="F108" s="2"/>
    </row>
    <row r="109" s="5" customFormat="1" ht="12.75">
      <c r="F109" s="2"/>
    </row>
    <row r="110" s="5" customFormat="1" ht="12.75">
      <c r="F110" s="2"/>
    </row>
    <row r="111" s="5" customFormat="1" ht="12.75">
      <c r="F111" s="2"/>
    </row>
    <row r="112" s="5" customFormat="1" ht="12.75">
      <c r="F112" s="2"/>
    </row>
  </sheetData>
  <sheetProtection/>
  <mergeCells count="46">
    <mergeCell ref="B65:E65"/>
    <mergeCell ref="B66:E66"/>
    <mergeCell ref="B69:E69"/>
    <mergeCell ref="B72:E72"/>
    <mergeCell ref="A87:E87"/>
    <mergeCell ref="J87:L87"/>
    <mergeCell ref="B73:E73"/>
    <mergeCell ref="D76:E76"/>
    <mergeCell ref="B21:E21"/>
    <mergeCell ref="C59:E59"/>
    <mergeCell ref="J88:K88"/>
    <mergeCell ref="B82:E82"/>
    <mergeCell ref="B83:E83"/>
    <mergeCell ref="B84:E84"/>
    <mergeCell ref="A88:G88"/>
    <mergeCell ref="B78:E78"/>
    <mergeCell ref="B67:E67"/>
    <mergeCell ref="B68:E68"/>
    <mergeCell ref="C58:E58"/>
    <mergeCell ref="B81:E81"/>
    <mergeCell ref="C39:E39"/>
    <mergeCell ref="B54:E54"/>
    <mergeCell ref="C62:E62"/>
    <mergeCell ref="C63:E63"/>
    <mergeCell ref="C64:E64"/>
    <mergeCell ref="B55:E55"/>
    <mergeCell ref="B56:E56"/>
    <mergeCell ref="B57:E57"/>
    <mergeCell ref="D26:E26"/>
    <mergeCell ref="C37:E37"/>
    <mergeCell ref="A12:L12"/>
    <mergeCell ref="A13:L13"/>
    <mergeCell ref="A15:L15"/>
    <mergeCell ref="A16:L16"/>
    <mergeCell ref="F17:L17"/>
    <mergeCell ref="J18:L18"/>
    <mergeCell ref="B18:E19"/>
    <mergeCell ref="B20:E20"/>
    <mergeCell ref="F18:F19"/>
    <mergeCell ref="G18:I18"/>
    <mergeCell ref="A18:A19"/>
    <mergeCell ref="A5:L6"/>
    <mergeCell ref="A7:L7"/>
    <mergeCell ref="A8:L8"/>
    <mergeCell ref="A9:L10"/>
    <mergeCell ref="A11:F11"/>
  </mergeCells>
  <printOptions/>
  <pageMargins left="0.35433070866141736" right="0.75" top="0.7874015748031497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8">
      <selection activeCell="O42" sqref="O42"/>
    </sheetView>
  </sheetViews>
  <sheetFormatPr defaultColWidth="9.140625" defaultRowHeight="12.75"/>
  <cols>
    <col min="1" max="1" width="5.421875" style="128" customWidth="1"/>
    <col min="2" max="2" width="0.2890625" style="128" customWidth="1"/>
    <col min="3" max="3" width="2.00390625" style="128" customWidth="1"/>
    <col min="4" max="4" width="35.421875" style="128" customWidth="1"/>
    <col min="5" max="5" width="9.8515625" style="128" customWidth="1"/>
    <col min="6" max="6" width="10.7109375" style="128" customWidth="1"/>
    <col min="7" max="7" width="12.00390625" style="128" customWidth="1"/>
    <col min="8" max="8" width="10.8515625" style="128" customWidth="1"/>
    <col min="9" max="9" width="11.00390625" style="128" customWidth="1"/>
    <col min="10" max="10" width="10.57421875" style="128" customWidth="1"/>
    <col min="11" max="11" width="11.140625" style="128" customWidth="1"/>
    <col min="12" max="12" width="8.421875" style="128" customWidth="1"/>
    <col min="13" max="13" width="10.28125" style="128" customWidth="1"/>
    <col min="14" max="14" width="8.7109375" style="128" customWidth="1"/>
    <col min="15" max="16384" width="9.140625" style="128" customWidth="1"/>
  </cols>
  <sheetData>
    <row r="1" ht="12.75">
      <c r="J1" s="84"/>
    </row>
    <row r="2" ht="12.75">
      <c r="J2" s="123" t="s">
        <v>836</v>
      </c>
    </row>
    <row r="3" ht="12.75">
      <c r="J3" s="4" t="s">
        <v>724</v>
      </c>
    </row>
    <row r="5" spans="1:13" ht="30" customHeight="1">
      <c r="A5" s="653" t="s">
        <v>837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</row>
    <row r="6" spans="4:13" ht="12.75" customHeight="1">
      <c r="D6" s="654"/>
      <c r="E6" s="654"/>
      <c r="F6" s="654"/>
      <c r="G6" s="654"/>
      <c r="H6" s="654"/>
      <c r="I6" s="654"/>
      <c r="J6" s="654"/>
      <c r="K6" s="654"/>
      <c r="L6" s="654"/>
      <c r="M6" s="654"/>
    </row>
    <row r="7" spans="1:13" ht="12.75" customHeight="1">
      <c r="A7" s="655" t="s">
        <v>838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</row>
    <row r="9" spans="1:13" ht="27" customHeight="1">
      <c r="A9" s="583" t="s">
        <v>524</v>
      </c>
      <c r="B9" s="651" t="s">
        <v>525</v>
      </c>
      <c r="C9" s="651"/>
      <c r="D9" s="651"/>
      <c r="E9" s="583" t="s">
        <v>534</v>
      </c>
      <c r="F9" s="583" t="s">
        <v>536</v>
      </c>
      <c r="G9" s="583" t="s">
        <v>538</v>
      </c>
      <c r="H9" s="583"/>
      <c r="I9" s="583"/>
      <c r="J9" s="583" t="s">
        <v>839</v>
      </c>
      <c r="K9" s="583"/>
      <c r="L9" s="583" t="s">
        <v>542</v>
      </c>
      <c r="M9" s="656" t="s">
        <v>730</v>
      </c>
    </row>
    <row r="10" spans="1:13" ht="84" customHeight="1">
      <c r="A10" s="583"/>
      <c r="B10" s="651"/>
      <c r="C10" s="651"/>
      <c r="D10" s="651"/>
      <c r="E10" s="583"/>
      <c r="F10" s="583"/>
      <c r="G10" s="12" t="s">
        <v>840</v>
      </c>
      <c r="H10" s="12" t="s">
        <v>841</v>
      </c>
      <c r="I10" s="12" t="s">
        <v>842</v>
      </c>
      <c r="J10" s="12" t="s">
        <v>843</v>
      </c>
      <c r="K10" s="12" t="s">
        <v>844</v>
      </c>
      <c r="L10" s="583"/>
      <c r="M10" s="656"/>
    </row>
    <row r="11" spans="1:13" ht="12.75">
      <c r="A11" s="129">
        <v>1</v>
      </c>
      <c r="B11" s="130"/>
      <c r="C11" s="131"/>
      <c r="D11" s="132">
        <v>2</v>
      </c>
      <c r="E11" s="133">
        <v>3</v>
      </c>
      <c r="F11" s="133">
        <v>4</v>
      </c>
      <c r="G11" s="133">
        <v>5</v>
      </c>
      <c r="H11" s="133">
        <v>6</v>
      </c>
      <c r="I11" s="133">
        <v>7</v>
      </c>
      <c r="J11" s="133">
        <v>8</v>
      </c>
      <c r="K11" s="133">
        <v>9</v>
      </c>
      <c r="L11" s="133">
        <v>10</v>
      </c>
      <c r="M11" s="365">
        <v>11</v>
      </c>
    </row>
    <row r="12" spans="1:13" ht="24.75" customHeight="1">
      <c r="A12" s="101" t="s">
        <v>733</v>
      </c>
      <c r="B12" s="645" t="s">
        <v>845</v>
      </c>
      <c r="C12" s="645"/>
      <c r="D12" s="645"/>
      <c r="E12" s="133"/>
      <c r="F12" s="133">
        <v>3150</v>
      </c>
      <c r="G12" s="133"/>
      <c r="H12" s="133"/>
      <c r="I12" s="133"/>
      <c r="J12" s="133"/>
      <c r="K12" s="133"/>
      <c r="L12" s="133"/>
      <c r="M12" s="444">
        <f>SUM(E12:L12)</f>
        <v>3150</v>
      </c>
    </row>
    <row r="13" spans="1:13" ht="12.75">
      <c r="A13" s="448" t="s">
        <v>734</v>
      </c>
      <c r="B13" s="449"/>
      <c r="C13" s="450" t="s">
        <v>846</v>
      </c>
      <c r="D13" s="451"/>
      <c r="E13" s="444">
        <f>E14+E15</f>
        <v>0</v>
      </c>
      <c r="F13" s="444">
        <f aca="true" t="shared" si="0" ref="F13:L13">F14+F15</f>
        <v>0</v>
      </c>
      <c r="G13" s="444">
        <f t="shared" si="0"/>
        <v>0</v>
      </c>
      <c r="H13" s="444">
        <f t="shared" si="0"/>
        <v>0</v>
      </c>
      <c r="I13" s="444">
        <f t="shared" si="0"/>
        <v>2201</v>
      </c>
      <c r="J13" s="444">
        <f t="shared" si="0"/>
        <v>0</v>
      </c>
      <c r="K13" s="444">
        <f t="shared" si="0"/>
        <v>0</v>
      </c>
      <c r="L13" s="444">
        <f t="shared" si="0"/>
        <v>0</v>
      </c>
      <c r="M13" s="444">
        <f aca="true" t="shared" si="1" ref="M13:M39">SUM(E13:L13)</f>
        <v>2201</v>
      </c>
    </row>
    <row r="14" spans="1:13" ht="12.75">
      <c r="A14" s="137" t="s">
        <v>847</v>
      </c>
      <c r="B14" s="138"/>
      <c r="C14" s="131"/>
      <c r="D14" s="139" t="s">
        <v>848</v>
      </c>
      <c r="E14" s="133"/>
      <c r="F14" s="445"/>
      <c r="G14" s="133"/>
      <c r="H14" s="133"/>
      <c r="I14" s="133">
        <v>2201</v>
      </c>
      <c r="J14" s="133"/>
      <c r="K14" s="133"/>
      <c r="L14" s="133"/>
      <c r="M14" s="444">
        <f t="shared" si="1"/>
        <v>2201</v>
      </c>
    </row>
    <row r="15" spans="1:13" ht="15.75" customHeight="1">
      <c r="A15" s="140" t="s">
        <v>849</v>
      </c>
      <c r="B15" s="131"/>
      <c r="C15" s="131"/>
      <c r="D15" s="139" t="s">
        <v>0</v>
      </c>
      <c r="E15" s="133"/>
      <c r="F15" s="445"/>
      <c r="G15" s="133"/>
      <c r="H15" s="133"/>
      <c r="I15" s="133"/>
      <c r="J15" s="133"/>
      <c r="K15" s="133"/>
      <c r="L15" s="133"/>
      <c r="M15" s="444">
        <f t="shared" si="1"/>
        <v>0</v>
      </c>
    </row>
    <row r="16" spans="1:13" ht="28.5" customHeight="1">
      <c r="A16" s="452" t="s">
        <v>737</v>
      </c>
      <c r="B16" s="453"/>
      <c r="C16" s="650" t="s">
        <v>1</v>
      </c>
      <c r="D16" s="650"/>
      <c r="E16" s="444">
        <f>E17+E18+E19</f>
        <v>0</v>
      </c>
      <c r="F16" s="444">
        <f aca="true" t="shared" si="2" ref="F16:L16">F17+F18+F19</f>
        <v>0</v>
      </c>
      <c r="G16" s="444">
        <f t="shared" si="2"/>
        <v>0</v>
      </c>
      <c r="H16" s="444">
        <f t="shared" si="2"/>
        <v>0</v>
      </c>
      <c r="I16" s="444">
        <f t="shared" si="2"/>
        <v>0</v>
      </c>
      <c r="J16" s="444">
        <f t="shared" si="2"/>
        <v>0</v>
      </c>
      <c r="K16" s="444">
        <f t="shared" si="2"/>
        <v>0</v>
      </c>
      <c r="L16" s="444">
        <f t="shared" si="2"/>
        <v>0</v>
      </c>
      <c r="M16" s="444">
        <f t="shared" si="1"/>
        <v>0</v>
      </c>
    </row>
    <row r="17" spans="1:13" ht="12.75">
      <c r="A17" s="137" t="s">
        <v>2</v>
      </c>
      <c r="B17" s="141"/>
      <c r="C17" s="131"/>
      <c r="D17" s="139" t="s">
        <v>3</v>
      </c>
      <c r="E17" s="133"/>
      <c r="F17" s="133"/>
      <c r="G17" s="133"/>
      <c r="H17" s="133"/>
      <c r="I17" s="133"/>
      <c r="J17" s="133"/>
      <c r="K17" s="133"/>
      <c r="L17" s="133"/>
      <c r="M17" s="444">
        <f t="shared" si="1"/>
        <v>0</v>
      </c>
    </row>
    <row r="18" spans="1:13" ht="12.75">
      <c r="A18" s="137" t="s">
        <v>4</v>
      </c>
      <c r="B18" s="141"/>
      <c r="C18" s="131"/>
      <c r="D18" s="139" t="s">
        <v>5</v>
      </c>
      <c r="E18" s="133"/>
      <c r="F18" s="133"/>
      <c r="G18" s="133"/>
      <c r="H18" s="133"/>
      <c r="I18" s="133"/>
      <c r="J18" s="133"/>
      <c r="K18" s="133"/>
      <c r="L18" s="133"/>
      <c r="M18" s="444">
        <f t="shared" si="1"/>
        <v>0</v>
      </c>
    </row>
    <row r="19" spans="1:13" ht="12.75">
      <c r="A19" s="137" t="s">
        <v>6</v>
      </c>
      <c r="B19" s="141"/>
      <c r="C19" s="131"/>
      <c r="D19" s="139" t="s">
        <v>7</v>
      </c>
      <c r="E19" s="133"/>
      <c r="F19" s="133"/>
      <c r="G19" s="133"/>
      <c r="H19" s="133"/>
      <c r="I19" s="133"/>
      <c r="J19" s="133"/>
      <c r="K19" s="133"/>
      <c r="L19" s="133"/>
      <c r="M19" s="444">
        <f t="shared" si="1"/>
        <v>0</v>
      </c>
    </row>
    <row r="20" spans="1:13" ht="12.75">
      <c r="A20" s="134" t="s">
        <v>739</v>
      </c>
      <c r="B20" s="142"/>
      <c r="C20" s="143" t="s">
        <v>8</v>
      </c>
      <c r="D20" s="144"/>
      <c r="E20" s="133"/>
      <c r="F20" s="133"/>
      <c r="G20" s="133"/>
      <c r="H20" s="133"/>
      <c r="I20" s="133"/>
      <c r="J20" s="446"/>
      <c r="K20" s="133"/>
      <c r="L20" s="133"/>
      <c r="M20" s="444">
        <f t="shared" si="1"/>
        <v>0</v>
      </c>
    </row>
    <row r="21" spans="1:13" ht="24.75" customHeight="1">
      <c r="A21" s="439" t="s">
        <v>741</v>
      </c>
      <c r="B21" s="652" t="s">
        <v>9</v>
      </c>
      <c r="C21" s="652"/>
      <c r="D21" s="652"/>
      <c r="E21" s="444">
        <f>E12+E13-E16+E20</f>
        <v>0</v>
      </c>
      <c r="F21" s="444">
        <f aca="true" t="shared" si="3" ref="F21:L21">F12+F13-F16+F20</f>
        <v>3150</v>
      </c>
      <c r="G21" s="444">
        <f t="shared" si="3"/>
        <v>0</v>
      </c>
      <c r="H21" s="444">
        <f t="shared" si="3"/>
        <v>0</v>
      </c>
      <c r="I21" s="444">
        <f t="shared" si="3"/>
        <v>2201</v>
      </c>
      <c r="J21" s="444">
        <f t="shared" si="3"/>
        <v>0</v>
      </c>
      <c r="K21" s="444">
        <f t="shared" si="3"/>
        <v>0</v>
      </c>
      <c r="L21" s="444">
        <f t="shared" si="3"/>
        <v>0</v>
      </c>
      <c r="M21" s="444">
        <f t="shared" si="1"/>
        <v>5351</v>
      </c>
    </row>
    <row r="22" spans="1:13" ht="24.75" customHeight="1">
      <c r="A22" s="101" t="s">
        <v>743</v>
      </c>
      <c r="B22" s="645" t="s">
        <v>10</v>
      </c>
      <c r="C22" s="645"/>
      <c r="D22" s="645"/>
      <c r="E22" s="19" t="s">
        <v>11</v>
      </c>
      <c r="F22" s="133">
        <v>-3150</v>
      </c>
      <c r="G22" s="133"/>
      <c r="H22" s="19" t="s">
        <v>11</v>
      </c>
      <c r="I22" s="19"/>
      <c r="J22" s="19" t="s">
        <v>11</v>
      </c>
      <c r="K22" s="19" t="s">
        <v>11</v>
      </c>
      <c r="L22" s="19"/>
      <c r="M22" s="444">
        <f t="shared" si="1"/>
        <v>-3150</v>
      </c>
    </row>
    <row r="23" spans="1:13" ht="30" customHeight="1">
      <c r="A23" s="134" t="s">
        <v>745</v>
      </c>
      <c r="B23" s="145"/>
      <c r="C23" s="646" t="s">
        <v>12</v>
      </c>
      <c r="D23" s="646"/>
      <c r="E23" s="19" t="s">
        <v>11</v>
      </c>
      <c r="F23" s="133"/>
      <c r="G23" s="133"/>
      <c r="H23" s="19" t="s">
        <v>11</v>
      </c>
      <c r="I23" s="19"/>
      <c r="J23" s="19" t="s">
        <v>11</v>
      </c>
      <c r="K23" s="19" t="s">
        <v>11</v>
      </c>
      <c r="L23" s="19"/>
      <c r="M23" s="444">
        <f t="shared" si="1"/>
        <v>0</v>
      </c>
    </row>
    <row r="24" spans="1:13" ht="26.25" customHeight="1">
      <c r="A24" s="134" t="s">
        <v>747</v>
      </c>
      <c r="B24" s="135"/>
      <c r="C24" s="644" t="s">
        <v>13</v>
      </c>
      <c r="D24" s="644"/>
      <c r="E24" s="19" t="s">
        <v>11</v>
      </c>
      <c r="F24" s="562">
        <v>0</v>
      </c>
      <c r="G24" s="446"/>
      <c r="H24" s="19" t="s">
        <v>11</v>
      </c>
      <c r="I24" s="146"/>
      <c r="J24" s="19" t="s">
        <v>11</v>
      </c>
      <c r="K24" s="19" t="s">
        <v>11</v>
      </c>
      <c r="L24" s="19"/>
      <c r="M24" s="444">
        <f t="shared" si="1"/>
        <v>0</v>
      </c>
    </row>
    <row r="25" spans="1:13" ht="24.75" customHeight="1">
      <c r="A25" s="448" t="s">
        <v>749</v>
      </c>
      <c r="B25" s="449"/>
      <c r="C25" s="648" t="s">
        <v>14</v>
      </c>
      <c r="D25" s="648"/>
      <c r="E25" s="365" t="s">
        <v>11</v>
      </c>
      <c r="F25" s="454">
        <f>F26+F27+F28</f>
        <v>0</v>
      </c>
      <c r="G25" s="454">
        <f>G26+G27+G28</f>
        <v>0</v>
      </c>
      <c r="H25" s="365" t="s">
        <v>11</v>
      </c>
      <c r="I25" s="454">
        <f>I26+I27+I28</f>
        <v>0</v>
      </c>
      <c r="J25" s="365" t="s">
        <v>11</v>
      </c>
      <c r="K25" s="365" t="s">
        <v>11</v>
      </c>
      <c r="L25" s="454">
        <f>L26+L27+L28</f>
        <v>0</v>
      </c>
      <c r="M25" s="444">
        <f t="shared" si="1"/>
        <v>0</v>
      </c>
    </row>
    <row r="26" spans="1:13" ht="12.75">
      <c r="A26" s="137" t="s">
        <v>15</v>
      </c>
      <c r="B26" s="138"/>
      <c r="C26" s="147"/>
      <c r="D26" s="148" t="s">
        <v>3</v>
      </c>
      <c r="E26" s="39" t="s">
        <v>11</v>
      </c>
      <c r="F26" s="447"/>
      <c r="G26" s="447"/>
      <c r="H26" s="39" t="s">
        <v>11</v>
      </c>
      <c r="I26" s="149"/>
      <c r="J26" s="39" t="s">
        <v>11</v>
      </c>
      <c r="K26" s="39" t="s">
        <v>11</v>
      </c>
      <c r="L26" s="39"/>
      <c r="M26" s="444">
        <f t="shared" si="1"/>
        <v>0</v>
      </c>
    </row>
    <row r="27" spans="1:13" ht="12.75">
      <c r="A27" s="137" t="s">
        <v>16</v>
      </c>
      <c r="B27" s="138"/>
      <c r="C27" s="147"/>
      <c r="D27" s="148" t="s">
        <v>5</v>
      </c>
      <c r="E27" s="39" t="s">
        <v>11</v>
      </c>
      <c r="F27" s="447"/>
      <c r="G27" s="447"/>
      <c r="H27" s="39" t="s">
        <v>11</v>
      </c>
      <c r="I27" s="149"/>
      <c r="J27" s="39" t="s">
        <v>11</v>
      </c>
      <c r="K27" s="39" t="s">
        <v>11</v>
      </c>
      <c r="L27" s="39"/>
      <c r="M27" s="444">
        <f t="shared" si="1"/>
        <v>0</v>
      </c>
    </row>
    <row r="28" spans="1:13" ht="12.75">
      <c r="A28" s="137" t="s">
        <v>17</v>
      </c>
      <c r="B28" s="138"/>
      <c r="C28" s="147"/>
      <c r="D28" s="148" t="s">
        <v>7</v>
      </c>
      <c r="E28" s="39" t="s">
        <v>11</v>
      </c>
      <c r="F28" s="447"/>
      <c r="G28" s="447"/>
      <c r="H28" s="39" t="s">
        <v>11</v>
      </c>
      <c r="I28" s="149"/>
      <c r="J28" s="39" t="s">
        <v>11</v>
      </c>
      <c r="K28" s="39" t="s">
        <v>11</v>
      </c>
      <c r="L28" s="39"/>
      <c r="M28" s="444">
        <f t="shared" si="1"/>
        <v>0</v>
      </c>
    </row>
    <row r="29" spans="1:13" ht="12.75">
      <c r="A29" s="129" t="s">
        <v>750</v>
      </c>
      <c r="B29" s="141"/>
      <c r="C29" s="150" t="s">
        <v>8</v>
      </c>
      <c r="D29" s="139"/>
      <c r="E29" s="19" t="s">
        <v>11</v>
      </c>
      <c r="F29" s="446"/>
      <c r="G29" s="446"/>
      <c r="H29" s="19" t="s">
        <v>11</v>
      </c>
      <c r="I29" s="146"/>
      <c r="J29" s="19" t="s">
        <v>11</v>
      </c>
      <c r="K29" s="19" t="s">
        <v>11</v>
      </c>
      <c r="L29" s="19"/>
      <c r="M29" s="444">
        <f t="shared" si="1"/>
        <v>0</v>
      </c>
    </row>
    <row r="30" spans="1:13" ht="24.75" customHeight="1">
      <c r="A30" s="439" t="s">
        <v>751</v>
      </c>
      <c r="B30" s="643" t="s">
        <v>18</v>
      </c>
      <c r="C30" s="643"/>
      <c r="D30" s="643"/>
      <c r="E30" s="365" t="s">
        <v>11</v>
      </c>
      <c r="F30" s="566">
        <f>F22+F23+F24-F25+F29</f>
        <v>-3150</v>
      </c>
      <c r="G30" s="454">
        <f>G22+G23+G24-G25+G29</f>
        <v>0</v>
      </c>
      <c r="H30" s="365" t="s">
        <v>11</v>
      </c>
      <c r="I30" s="454">
        <f>I22+I23+I24-I25+I29</f>
        <v>0</v>
      </c>
      <c r="J30" s="365" t="s">
        <v>11</v>
      </c>
      <c r="K30" s="365" t="s">
        <v>11</v>
      </c>
      <c r="L30" s="454">
        <f>L22+L23+L24-L25+L29</f>
        <v>0</v>
      </c>
      <c r="M30" s="444">
        <f t="shared" si="1"/>
        <v>-3150</v>
      </c>
    </row>
    <row r="31" spans="1:13" ht="24.75" customHeight="1">
      <c r="A31" s="134" t="s">
        <v>752</v>
      </c>
      <c r="B31" s="645" t="s">
        <v>19</v>
      </c>
      <c r="C31" s="645"/>
      <c r="D31" s="645"/>
      <c r="E31" s="133"/>
      <c r="F31" s="133"/>
      <c r="G31" s="133"/>
      <c r="H31" s="133"/>
      <c r="I31" s="133"/>
      <c r="J31" s="133"/>
      <c r="K31" s="133"/>
      <c r="L31" s="133"/>
      <c r="M31" s="444">
        <f t="shared" si="1"/>
        <v>0</v>
      </c>
    </row>
    <row r="32" spans="1:13" ht="24.75" customHeight="1">
      <c r="A32" s="134" t="s">
        <v>753</v>
      </c>
      <c r="B32" s="145"/>
      <c r="C32" s="646" t="s">
        <v>20</v>
      </c>
      <c r="D32" s="646"/>
      <c r="E32" s="133"/>
      <c r="F32" s="133"/>
      <c r="G32" s="133"/>
      <c r="H32" s="133"/>
      <c r="I32" s="133"/>
      <c r="J32" s="133"/>
      <c r="K32" s="133"/>
      <c r="L32" s="133"/>
      <c r="M32" s="444">
        <f t="shared" si="1"/>
        <v>0</v>
      </c>
    </row>
    <row r="33" spans="1:13" ht="33" customHeight="1">
      <c r="A33" s="134" t="s">
        <v>754</v>
      </c>
      <c r="B33" s="135"/>
      <c r="C33" s="647" t="s">
        <v>21</v>
      </c>
      <c r="D33" s="647"/>
      <c r="E33" s="133"/>
      <c r="F33" s="133"/>
      <c r="G33" s="133"/>
      <c r="H33" s="133"/>
      <c r="I33" s="133"/>
      <c r="J33" s="133"/>
      <c r="K33" s="133"/>
      <c r="L33" s="133"/>
      <c r="M33" s="444">
        <f t="shared" si="1"/>
        <v>0</v>
      </c>
    </row>
    <row r="34" spans="1:13" ht="29.25" customHeight="1">
      <c r="A34" s="134" t="s">
        <v>755</v>
      </c>
      <c r="B34" s="135"/>
      <c r="C34" s="644" t="s">
        <v>22</v>
      </c>
      <c r="D34" s="644"/>
      <c r="E34" s="133"/>
      <c r="F34" s="133"/>
      <c r="G34" s="133"/>
      <c r="H34" s="133"/>
      <c r="I34" s="133"/>
      <c r="J34" s="133"/>
      <c r="K34" s="133"/>
      <c r="L34" s="133"/>
      <c r="M34" s="444">
        <f t="shared" si="1"/>
        <v>0</v>
      </c>
    </row>
    <row r="35" spans="1:13" ht="24.75" customHeight="1">
      <c r="A35" s="439" t="s">
        <v>757</v>
      </c>
      <c r="B35" s="449"/>
      <c r="C35" s="648" t="s">
        <v>23</v>
      </c>
      <c r="D35" s="648"/>
      <c r="E35" s="444">
        <f>E36+E37+E38</f>
        <v>0</v>
      </c>
      <c r="F35" s="444">
        <f aca="true" t="shared" si="4" ref="F35:L35">F36+F37+F38</f>
        <v>0</v>
      </c>
      <c r="G35" s="444">
        <f t="shared" si="4"/>
        <v>0</v>
      </c>
      <c r="H35" s="444">
        <f t="shared" si="4"/>
        <v>0</v>
      </c>
      <c r="I35" s="444">
        <f t="shared" si="4"/>
        <v>0</v>
      </c>
      <c r="J35" s="444">
        <f t="shared" si="4"/>
        <v>0</v>
      </c>
      <c r="K35" s="444">
        <f t="shared" si="4"/>
        <v>0</v>
      </c>
      <c r="L35" s="444">
        <f t="shared" si="4"/>
        <v>0</v>
      </c>
      <c r="M35" s="444">
        <f t="shared" si="1"/>
        <v>0</v>
      </c>
    </row>
    <row r="36" spans="1:13" ht="12.75">
      <c r="A36" s="137" t="s">
        <v>24</v>
      </c>
      <c r="B36" s="138"/>
      <c r="C36" s="147"/>
      <c r="D36" s="148" t="s">
        <v>3</v>
      </c>
      <c r="E36" s="133"/>
      <c r="F36" s="133"/>
      <c r="G36" s="133"/>
      <c r="H36" s="133"/>
      <c r="I36" s="133"/>
      <c r="J36" s="133"/>
      <c r="K36" s="133"/>
      <c r="L36" s="133"/>
      <c r="M36" s="444">
        <f t="shared" si="1"/>
        <v>0</v>
      </c>
    </row>
    <row r="37" spans="1:13" ht="12.75">
      <c r="A37" s="137" t="s">
        <v>25</v>
      </c>
      <c r="B37" s="138"/>
      <c r="C37" s="147"/>
      <c r="D37" s="148" t="s">
        <v>5</v>
      </c>
      <c r="E37" s="133"/>
      <c r="F37" s="133"/>
      <c r="G37" s="133"/>
      <c r="H37" s="133"/>
      <c r="I37" s="133"/>
      <c r="J37" s="133"/>
      <c r="K37" s="133"/>
      <c r="L37" s="133"/>
      <c r="M37" s="444">
        <f t="shared" si="1"/>
        <v>0</v>
      </c>
    </row>
    <row r="38" spans="1:13" ht="12.75">
      <c r="A38" s="137" t="s">
        <v>26</v>
      </c>
      <c r="B38" s="138"/>
      <c r="C38" s="147"/>
      <c r="D38" s="148" t="s">
        <v>7</v>
      </c>
      <c r="E38" s="133"/>
      <c r="F38" s="133"/>
      <c r="G38" s="133"/>
      <c r="H38" s="133"/>
      <c r="I38" s="133"/>
      <c r="J38" s="133"/>
      <c r="K38" s="133"/>
      <c r="L38" s="133"/>
      <c r="M38" s="444">
        <f t="shared" si="1"/>
        <v>0</v>
      </c>
    </row>
    <row r="39" spans="1:13" ht="12.75">
      <c r="A39" s="134" t="s">
        <v>758</v>
      </c>
      <c r="B39" s="135"/>
      <c r="C39" s="151" t="s">
        <v>8</v>
      </c>
      <c r="D39" s="136"/>
      <c r="E39" s="133"/>
      <c r="F39" s="133"/>
      <c r="G39" s="133"/>
      <c r="H39" s="133"/>
      <c r="I39" s="133"/>
      <c r="J39" s="133"/>
      <c r="K39" s="133"/>
      <c r="L39" s="133"/>
      <c r="M39" s="444">
        <f t="shared" si="1"/>
        <v>0</v>
      </c>
    </row>
    <row r="40" spans="1:13" ht="26.25" customHeight="1">
      <c r="A40" s="439" t="s">
        <v>27</v>
      </c>
      <c r="B40" s="643" t="s">
        <v>28</v>
      </c>
      <c r="C40" s="643"/>
      <c r="D40" s="643"/>
      <c r="E40" s="444">
        <f>E31+E32+E33-E34-E35+E39</f>
        <v>0</v>
      </c>
      <c r="F40" s="444">
        <f>F31+F32+F33+F34+F35+F39</f>
        <v>0</v>
      </c>
      <c r="G40" s="444">
        <f aca="true" t="shared" si="5" ref="G40:L40">G31+G32+G33-G34-G35+G39</f>
        <v>0</v>
      </c>
      <c r="H40" s="444">
        <f t="shared" si="5"/>
        <v>0</v>
      </c>
      <c r="I40" s="444">
        <f t="shared" si="5"/>
        <v>0</v>
      </c>
      <c r="J40" s="444">
        <f t="shared" si="5"/>
        <v>0</v>
      </c>
      <c r="K40" s="444">
        <f t="shared" si="5"/>
        <v>0</v>
      </c>
      <c r="L40" s="444">
        <f t="shared" si="5"/>
        <v>0</v>
      </c>
      <c r="M40" s="444">
        <f>SUM(E40:L40)</f>
        <v>0</v>
      </c>
    </row>
    <row r="41" spans="1:13" ht="24.75" customHeight="1">
      <c r="A41" s="439" t="s">
        <v>29</v>
      </c>
      <c r="B41" s="649" t="s">
        <v>30</v>
      </c>
      <c r="C41" s="649"/>
      <c r="D41" s="649"/>
      <c r="E41" s="444">
        <f>IF(E21-E40=FBA!F21,E21-E40,0)</f>
        <v>0</v>
      </c>
      <c r="F41" s="444">
        <f>IF(F21+F30-F40=FBA!F22,F21+F30-F40,0)</f>
        <v>0</v>
      </c>
      <c r="G41" s="444">
        <f>G21-G30-G40</f>
        <v>0</v>
      </c>
      <c r="H41" s="444">
        <f>H21-H40</f>
        <v>0</v>
      </c>
      <c r="I41" s="444">
        <f>I21-I30-I40</f>
        <v>2201</v>
      </c>
      <c r="J41" s="444">
        <f>J21-J40</f>
        <v>0</v>
      </c>
      <c r="K41" s="444">
        <f>K21-K40</f>
        <v>0</v>
      </c>
      <c r="L41" s="444">
        <f>IF(L21-L30-L40=FBA!L25,L21-L30-L40,0)</f>
        <v>0</v>
      </c>
      <c r="M41" s="444">
        <f>IF(SUM(E41:L41)=FBA!F20,SUM(E41:L41),0)</f>
        <v>2201</v>
      </c>
    </row>
    <row r="42" spans="1:13" ht="24.75" customHeight="1">
      <c r="A42" s="439" t="s">
        <v>31</v>
      </c>
      <c r="B42" s="643" t="s">
        <v>32</v>
      </c>
      <c r="C42" s="643"/>
      <c r="D42" s="643"/>
      <c r="E42" s="444">
        <f>IF(E12-E31=FBA!F35,E12-E31,0)</f>
        <v>0</v>
      </c>
      <c r="F42" s="444">
        <f>IF(F12+F22-F31=FBA!G22,F12+F22-F31,0)</f>
        <v>0</v>
      </c>
      <c r="G42" s="444">
        <f>G12-G22-G31</f>
        <v>0</v>
      </c>
      <c r="H42" s="444">
        <f>H12-H31</f>
        <v>0</v>
      </c>
      <c r="I42" s="444">
        <f>I12-I22-I31</f>
        <v>0</v>
      </c>
      <c r="J42" s="444">
        <f>J12-J31</f>
        <v>0</v>
      </c>
      <c r="K42" s="444">
        <f>K12-K31</f>
        <v>0</v>
      </c>
      <c r="L42" s="444">
        <f>L12-L31</f>
        <v>0</v>
      </c>
      <c r="M42" s="444">
        <f>F42</f>
        <v>0</v>
      </c>
    </row>
    <row r="43" spans="1:6" ht="12.75">
      <c r="A43" s="152" t="s">
        <v>33</v>
      </c>
      <c r="B43" s="152"/>
      <c r="C43" s="152"/>
      <c r="D43" s="152"/>
      <c r="E43" s="152"/>
      <c r="F43" s="152"/>
    </row>
    <row r="44" ht="12.75">
      <c r="A44" s="85" t="s">
        <v>34</v>
      </c>
    </row>
  </sheetData>
  <sheetProtection/>
  <mergeCells count="27">
    <mergeCell ref="G9:I9"/>
    <mergeCell ref="B12:D12"/>
    <mergeCell ref="A5:M5"/>
    <mergeCell ref="D6:M6"/>
    <mergeCell ref="A7:M7"/>
    <mergeCell ref="C25:D25"/>
    <mergeCell ref="J9:K9"/>
    <mergeCell ref="L9:L10"/>
    <mergeCell ref="M9:M10"/>
    <mergeCell ref="E9:E10"/>
    <mergeCell ref="F9:F10"/>
    <mergeCell ref="B41:D41"/>
    <mergeCell ref="B42:D42"/>
    <mergeCell ref="B30:D30"/>
    <mergeCell ref="C16:D16"/>
    <mergeCell ref="A9:A10"/>
    <mergeCell ref="B9:D10"/>
    <mergeCell ref="B21:D21"/>
    <mergeCell ref="B22:D22"/>
    <mergeCell ref="C23:D23"/>
    <mergeCell ref="B40:D40"/>
    <mergeCell ref="C24:D24"/>
    <mergeCell ref="B31:D31"/>
    <mergeCell ref="C32:D32"/>
    <mergeCell ref="C33:D33"/>
    <mergeCell ref="C34:D34"/>
    <mergeCell ref="C35:D35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6">
      <selection activeCell="M31" sqref="M31"/>
    </sheetView>
  </sheetViews>
  <sheetFormatPr defaultColWidth="9.140625" defaultRowHeight="12.75"/>
  <cols>
    <col min="1" max="1" width="5.8515625" style="82" customWidth="1"/>
    <col min="2" max="2" width="0.2890625" style="70" customWidth="1"/>
    <col min="3" max="3" width="1.57421875" style="70" customWidth="1"/>
    <col min="4" max="4" width="20.140625" style="70" customWidth="1"/>
    <col min="5" max="5" width="7.28125" style="70" customWidth="1"/>
    <col min="6" max="6" width="7.57421875" style="70" customWidth="1"/>
    <col min="7" max="7" width="9.140625" style="70" customWidth="1"/>
    <col min="8" max="9" width="8.28125" style="70" customWidth="1"/>
    <col min="10" max="10" width="9.28125" style="70" customWidth="1"/>
    <col min="11" max="11" width="8.421875" style="70" customWidth="1"/>
    <col min="12" max="12" width="8.28125" style="70" customWidth="1"/>
    <col min="13" max="13" width="7.8515625" style="70" customWidth="1"/>
    <col min="14" max="14" width="8.28125" style="70" customWidth="1"/>
    <col min="15" max="15" width="10.57421875" style="70" customWidth="1"/>
    <col min="16" max="18" width="8.28125" style="70" customWidth="1"/>
    <col min="19" max="16384" width="9.140625" style="70" customWidth="1"/>
  </cols>
  <sheetData>
    <row r="1" ht="12.75">
      <c r="N1" s="71"/>
    </row>
    <row r="2" spans="1:18" ht="12.75">
      <c r="A2" s="4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N2" s="123" t="s">
        <v>35</v>
      </c>
      <c r="O2" s="154"/>
      <c r="P2" s="154"/>
      <c r="Q2" s="154"/>
      <c r="R2" s="154"/>
    </row>
    <row r="3" spans="1:17" ht="14.25" customHeight="1">
      <c r="A3" s="4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4"/>
      <c r="N3" s="4" t="s">
        <v>724</v>
      </c>
      <c r="O3" s="4"/>
      <c r="P3" s="4"/>
      <c r="Q3" s="4"/>
    </row>
    <row r="4" spans="1:18" ht="4.5" customHeight="1">
      <c r="A4" s="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"/>
      <c r="N4" s="4"/>
      <c r="O4" s="4"/>
      <c r="P4" s="4"/>
      <c r="Q4" s="4"/>
      <c r="R4" s="4"/>
    </row>
    <row r="5" spans="1:18" ht="31.5" customHeight="1">
      <c r="A5" s="581" t="s">
        <v>36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</row>
    <row r="6" spans="1:18" ht="3" customHeight="1">
      <c r="A6" s="4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ht="22.5" customHeight="1">
      <c r="A7" s="581" t="s">
        <v>37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</row>
    <row r="8" spans="1:18" ht="4.5" customHeight="1">
      <c r="A8" s="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ht="27" customHeight="1">
      <c r="A9" s="621" t="s">
        <v>38</v>
      </c>
      <c r="B9" s="665" t="s">
        <v>525</v>
      </c>
      <c r="C9" s="665"/>
      <c r="D9" s="665"/>
      <c r="E9" s="621" t="s">
        <v>546</v>
      </c>
      <c r="F9" s="621" t="s">
        <v>548</v>
      </c>
      <c r="G9" s="621"/>
      <c r="H9" s="621" t="s">
        <v>39</v>
      </c>
      <c r="I9" s="621" t="s">
        <v>40</v>
      </c>
      <c r="J9" s="621" t="s">
        <v>554</v>
      </c>
      <c r="K9" s="621" t="s">
        <v>41</v>
      </c>
      <c r="L9" s="621" t="s">
        <v>42</v>
      </c>
      <c r="M9" s="621" t="s">
        <v>560</v>
      </c>
      <c r="N9" s="621" t="s">
        <v>43</v>
      </c>
      <c r="O9" s="621"/>
      <c r="P9" s="621" t="s">
        <v>44</v>
      </c>
      <c r="Q9" s="621" t="s">
        <v>45</v>
      </c>
      <c r="R9" s="662" t="s">
        <v>730</v>
      </c>
    </row>
    <row r="10" spans="1:18" ht="51">
      <c r="A10" s="621"/>
      <c r="B10" s="665"/>
      <c r="C10" s="665"/>
      <c r="D10" s="665"/>
      <c r="E10" s="621"/>
      <c r="F10" s="89" t="s">
        <v>46</v>
      </c>
      <c r="G10" s="89" t="s">
        <v>47</v>
      </c>
      <c r="H10" s="621"/>
      <c r="I10" s="621"/>
      <c r="J10" s="621"/>
      <c r="K10" s="621"/>
      <c r="L10" s="621"/>
      <c r="M10" s="621"/>
      <c r="N10" s="89" t="s">
        <v>48</v>
      </c>
      <c r="O10" s="89" t="s">
        <v>43</v>
      </c>
      <c r="P10" s="621"/>
      <c r="Q10" s="621"/>
      <c r="R10" s="662"/>
    </row>
    <row r="11" spans="1:18" ht="12.75" customHeight="1">
      <c r="A11" s="155">
        <v>1</v>
      </c>
      <c r="B11" s="657">
        <v>2</v>
      </c>
      <c r="C11" s="657"/>
      <c r="D11" s="657"/>
      <c r="E11" s="155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  <c r="K11" s="155">
        <v>9</v>
      </c>
      <c r="L11" s="155">
        <v>10</v>
      </c>
      <c r="M11" s="155">
        <v>11</v>
      </c>
      <c r="N11" s="155">
        <v>12</v>
      </c>
      <c r="O11" s="155">
        <v>13</v>
      </c>
      <c r="P11" s="155">
        <v>14</v>
      </c>
      <c r="Q11" s="155">
        <v>15</v>
      </c>
      <c r="R11" s="458">
        <v>16</v>
      </c>
    </row>
    <row r="12" spans="1:18" ht="39.75" customHeight="1">
      <c r="A12" s="156" t="s">
        <v>733</v>
      </c>
      <c r="B12" s="658" t="s">
        <v>845</v>
      </c>
      <c r="C12" s="658"/>
      <c r="D12" s="658"/>
      <c r="E12" s="89"/>
      <c r="F12" s="89"/>
      <c r="G12" s="564">
        <v>6952115</v>
      </c>
      <c r="H12" s="89"/>
      <c r="I12" s="89"/>
      <c r="J12" s="89">
        <v>311958</v>
      </c>
      <c r="K12" s="89"/>
      <c r="L12" s="89"/>
      <c r="M12" s="89">
        <v>48219</v>
      </c>
      <c r="N12" s="89"/>
      <c r="O12" s="89">
        <v>68807</v>
      </c>
      <c r="P12" s="89"/>
      <c r="Q12" s="89"/>
      <c r="R12" s="469">
        <f>SUM(E12:Q12)</f>
        <v>7381099</v>
      </c>
    </row>
    <row r="13" spans="1:18" ht="25.5" customHeight="1">
      <c r="A13" s="455" t="s">
        <v>734</v>
      </c>
      <c r="B13" s="456"/>
      <c r="C13" s="661" t="s">
        <v>49</v>
      </c>
      <c r="D13" s="661"/>
      <c r="E13" s="457">
        <f>E14+E15</f>
        <v>0</v>
      </c>
      <c r="F13" s="457">
        <f aca="true" t="shared" si="0" ref="F13:Q13">F14+F15</f>
        <v>0</v>
      </c>
      <c r="G13" s="457">
        <f t="shared" si="0"/>
        <v>0</v>
      </c>
      <c r="H13" s="457">
        <f t="shared" si="0"/>
        <v>0</v>
      </c>
      <c r="I13" s="457">
        <f t="shared" si="0"/>
        <v>0</v>
      </c>
      <c r="J13" s="457">
        <f t="shared" si="0"/>
        <v>0</v>
      </c>
      <c r="K13" s="457">
        <f t="shared" si="0"/>
        <v>0</v>
      </c>
      <c r="L13" s="457">
        <f t="shared" si="0"/>
        <v>0</v>
      </c>
      <c r="M13" s="457">
        <f t="shared" si="0"/>
        <v>0</v>
      </c>
      <c r="N13" s="457">
        <f t="shared" si="0"/>
        <v>0</v>
      </c>
      <c r="O13" s="457">
        <f t="shared" si="0"/>
        <v>14559</v>
      </c>
      <c r="P13" s="457">
        <f t="shared" si="0"/>
        <v>0</v>
      </c>
      <c r="Q13" s="457">
        <f t="shared" si="0"/>
        <v>0</v>
      </c>
      <c r="R13" s="376">
        <f aca="true" t="shared" si="1" ref="R13:R49">SUM(E13:Q13)</f>
        <v>14559</v>
      </c>
    </row>
    <row r="14" spans="1:18" ht="25.5">
      <c r="A14" s="159" t="s">
        <v>847</v>
      </c>
      <c r="B14" s="160" t="s">
        <v>50</v>
      </c>
      <c r="C14" s="161"/>
      <c r="D14" s="42" t="s">
        <v>848</v>
      </c>
      <c r="E14" s="158"/>
      <c r="F14" s="95"/>
      <c r="G14" s="95"/>
      <c r="H14" s="95"/>
      <c r="I14" s="95"/>
      <c r="J14" s="95"/>
      <c r="K14" s="95"/>
      <c r="L14" s="95"/>
      <c r="M14" s="95"/>
      <c r="N14" s="95"/>
      <c r="O14" s="95">
        <v>14559</v>
      </c>
      <c r="P14" s="95"/>
      <c r="Q14" s="95"/>
      <c r="R14" s="376">
        <f t="shared" si="1"/>
        <v>14559</v>
      </c>
    </row>
    <row r="15" spans="1:18" ht="25.5">
      <c r="A15" s="155" t="s">
        <v>849</v>
      </c>
      <c r="B15" s="161"/>
      <c r="C15" s="161"/>
      <c r="D15" s="162" t="s">
        <v>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89"/>
      <c r="Q15" s="89"/>
      <c r="R15" s="376">
        <f t="shared" si="1"/>
        <v>0</v>
      </c>
    </row>
    <row r="16" spans="1:18" ht="51" customHeight="1">
      <c r="A16" s="455" t="s">
        <v>737</v>
      </c>
      <c r="B16" s="634" t="s">
        <v>51</v>
      </c>
      <c r="C16" s="634"/>
      <c r="D16" s="634"/>
      <c r="E16" s="457">
        <f>E17+E18+E19</f>
        <v>0</v>
      </c>
      <c r="F16" s="457">
        <f aca="true" t="shared" si="2" ref="F16:Q16">F17+F18+F19</f>
        <v>0</v>
      </c>
      <c r="G16" s="457">
        <f>G17+G18+G19</f>
        <v>0</v>
      </c>
      <c r="H16" s="457">
        <f t="shared" si="2"/>
        <v>0</v>
      </c>
      <c r="I16" s="457">
        <f t="shared" si="2"/>
        <v>0</v>
      </c>
      <c r="J16" s="457">
        <f t="shared" si="2"/>
        <v>-13721</v>
      </c>
      <c r="K16" s="457">
        <f t="shared" si="2"/>
        <v>0</v>
      </c>
      <c r="L16" s="457">
        <f t="shared" si="2"/>
        <v>0</v>
      </c>
      <c r="M16" s="457">
        <v>-16700</v>
      </c>
      <c r="N16" s="457">
        <f t="shared" si="2"/>
        <v>0</v>
      </c>
      <c r="O16" s="457">
        <f t="shared" si="2"/>
        <v>0</v>
      </c>
      <c r="P16" s="457">
        <f t="shared" si="2"/>
        <v>0</v>
      </c>
      <c r="Q16" s="457">
        <f t="shared" si="2"/>
        <v>0</v>
      </c>
      <c r="R16" s="376">
        <f t="shared" si="1"/>
        <v>-30421</v>
      </c>
    </row>
    <row r="17" spans="1:18" ht="12.75">
      <c r="A17" s="163" t="s">
        <v>2</v>
      </c>
      <c r="B17" s="164"/>
      <c r="C17" s="161"/>
      <c r="D17" s="42" t="s">
        <v>3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89"/>
      <c r="Q17" s="89"/>
      <c r="R17" s="376">
        <f t="shared" si="1"/>
        <v>0</v>
      </c>
    </row>
    <row r="18" spans="1:18" ht="12.75">
      <c r="A18" s="48" t="s">
        <v>4</v>
      </c>
      <c r="B18" s="164"/>
      <c r="C18" s="161"/>
      <c r="D18" s="42" t="s">
        <v>5</v>
      </c>
      <c r="E18" s="15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89"/>
      <c r="Q18" s="89"/>
      <c r="R18" s="376">
        <f t="shared" si="1"/>
        <v>0</v>
      </c>
    </row>
    <row r="19" spans="1:18" ht="12.75">
      <c r="A19" s="48" t="s">
        <v>6</v>
      </c>
      <c r="B19" s="164"/>
      <c r="C19" s="161"/>
      <c r="D19" s="42" t="s">
        <v>7</v>
      </c>
      <c r="E19" s="158"/>
      <c r="F19" s="95"/>
      <c r="G19" s="95"/>
      <c r="H19" s="95"/>
      <c r="I19" s="95"/>
      <c r="J19" s="95">
        <v>-13721</v>
      </c>
      <c r="K19" s="95"/>
      <c r="L19" s="95"/>
      <c r="M19" s="95">
        <v>-16700</v>
      </c>
      <c r="N19" s="95"/>
      <c r="O19" s="95"/>
      <c r="P19" s="89"/>
      <c r="Q19" s="89"/>
      <c r="R19" s="376">
        <f t="shared" si="1"/>
        <v>-30421</v>
      </c>
    </row>
    <row r="20" spans="1:18" ht="15" customHeight="1">
      <c r="A20" s="48" t="s">
        <v>739</v>
      </c>
      <c r="B20" s="157"/>
      <c r="C20" s="588" t="s">
        <v>8</v>
      </c>
      <c r="D20" s="588"/>
      <c r="E20" s="158"/>
      <c r="F20" s="95"/>
      <c r="G20" s="95">
        <v>-34198</v>
      </c>
      <c r="H20" s="95">
        <v>34198</v>
      </c>
      <c r="I20" s="95"/>
      <c r="J20" s="95"/>
      <c r="K20" s="95"/>
      <c r="L20" s="95"/>
      <c r="M20" s="95"/>
      <c r="N20" s="95"/>
      <c r="O20" s="95"/>
      <c r="P20" s="89"/>
      <c r="Q20" s="89"/>
      <c r="R20" s="376">
        <f t="shared" si="1"/>
        <v>0</v>
      </c>
    </row>
    <row r="21" spans="1:18" ht="54.75" customHeight="1">
      <c r="A21" s="411" t="s">
        <v>741</v>
      </c>
      <c r="B21" s="659" t="s">
        <v>9</v>
      </c>
      <c r="C21" s="659"/>
      <c r="D21" s="659"/>
      <c r="E21" s="376">
        <f>E12+E13-E16+E20</f>
        <v>0</v>
      </c>
      <c r="F21" s="376">
        <f>F12+F13-F16+F20</f>
        <v>0</v>
      </c>
      <c r="G21" s="469">
        <f>G12+G13+G16+G20</f>
        <v>6917917</v>
      </c>
      <c r="H21" s="469">
        <f aca="true" t="shared" si="3" ref="H21:Q21">H12+H13+H16+H20</f>
        <v>34198</v>
      </c>
      <c r="I21" s="469">
        <f t="shared" si="3"/>
        <v>0</v>
      </c>
      <c r="J21" s="469">
        <f>J12+J13+J16+J20</f>
        <v>298237</v>
      </c>
      <c r="K21" s="469">
        <f t="shared" si="3"/>
        <v>0</v>
      </c>
      <c r="L21" s="469">
        <f t="shared" si="3"/>
        <v>0</v>
      </c>
      <c r="M21" s="469">
        <f>M12+M13+M16+M20</f>
        <v>31519</v>
      </c>
      <c r="N21" s="469">
        <f t="shared" si="3"/>
        <v>0</v>
      </c>
      <c r="O21" s="469">
        <f t="shared" si="3"/>
        <v>83366</v>
      </c>
      <c r="P21" s="469">
        <f t="shared" si="3"/>
        <v>0</v>
      </c>
      <c r="Q21" s="469">
        <f t="shared" si="3"/>
        <v>0</v>
      </c>
      <c r="R21" s="469">
        <f t="shared" si="1"/>
        <v>7365237</v>
      </c>
    </row>
    <row r="22" spans="1:18" ht="39.75" customHeight="1">
      <c r="A22" s="156" t="s">
        <v>743</v>
      </c>
      <c r="B22" s="660" t="s">
        <v>52</v>
      </c>
      <c r="C22" s="660"/>
      <c r="D22" s="660"/>
      <c r="E22" s="89" t="s">
        <v>11</v>
      </c>
      <c r="F22" s="89"/>
      <c r="G22" s="89">
        <v>-3522971</v>
      </c>
      <c r="H22" s="89"/>
      <c r="I22" s="89"/>
      <c r="J22" s="89">
        <v>-222341</v>
      </c>
      <c r="K22" s="89"/>
      <c r="L22" s="89"/>
      <c r="M22" s="89">
        <v>-42873</v>
      </c>
      <c r="N22" s="39" t="s">
        <v>11</v>
      </c>
      <c r="O22" s="89">
        <v>-9593</v>
      </c>
      <c r="P22" s="89" t="s">
        <v>11</v>
      </c>
      <c r="Q22" s="89" t="s">
        <v>11</v>
      </c>
      <c r="R22" s="376">
        <f t="shared" si="1"/>
        <v>-3797778</v>
      </c>
    </row>
    <row r="23" spans="1:18" ht="39.75" customHeight="1">
      <c r="A23" s="163" t="s">
        <v>745</v>
      </c>
      <c r="B23" s="164"/>
      <c r="C23" s="588" t="s">
        <v>53</v>
      </c>
      <c r="D23" s="588"/>
      <c r="E23" s="95" t="s">
        <v>11</v>
      </c>
      <c r="F23" s="95"/>
      <c r="G23" s="95"/>
      <c r="H23" s="95"/>
      <c r="I23" s="95"/>
      <c r="J23" s="95"/>
      <c r="K23" s="95"/>
      <c r="L23" s="95"/>
      <c r="M23" s="95"/>
      <c r="N23" s="39" t="s">
        <v>11</v>
      </c>
      <c r="O23" s="95"/>
      <c r="P23" s="95" t="s">
        <v>11</v>
      </c>
      <c r="Q23" s="95" t="s">
        <v>11</v>
      </c>
      <c r="R23" s="376">
        <f t="shared" si="1"/>
        <v>0</v>
      </c>
    </row>
    <row r="24" spans="1:18" ht="41.25" customHeight="1">
      <c r="A24" s="163" t="s">
        <v>747</v>
      </c>
      <c r="B24" s="164"/>
      <c r="C24" s="588" t="s">
        <v>54</v>
      </c>
      <c r="D24" s="588"/>
      <c r="E24" s="95" t="s">
        <v>11</v>
      </c>
      <c r="F24" s="95"/>
      <c r="G24" s="95">
        <v>-44326</v>
      </c>
      <c r="H24" s="95">
        <v>-410</v>
      </c>
      <c r="I24" s="95"/>
      <c r="J24" s="95">
        <v>-14247</v>
      </c>
      <c r="K24" s="95"/>
      <c r="L24" s="95"/>
      <c r="M24" s="95">
        <v>-2896</v>
      </c>
      <c r="N24" s="39" t="s">
        <v>11</v>
      </c>
      <c r="O24" s="95">
        <v>-14385</v>
      </c>
      <c r="P24" s="95" t="s">
        <v>11</v>
      </c>
      <c r="Q24" s="95" t="s">
        <v>11</v>
      </c>
      <c r="R24" s="376">
        <f t="shared" si="1"/>
        <v>-76264</v>
      </c>
    </row>
    <row r="25" spans="1:18" ht="51" customHeight="1">
      <c r="A25" s="458" t="s">
        <v>749</v>
      </c>
      <c r="B25" s="459"/>
      <c r="C25" s="661" t="s">
        <v>55</v>
      </c>
      <c r="D25" s="661"/>
      <c r="E25" s="380" t="s">
        <v>11</v>
      </c>
      <c r="F25" s="380">
        <f>F26+F27+F28</f>
        <v>0</v>
      </c>
      <c r="G25" s="380">
        <f aca="true" t="shared" si="4" ref="G25:O25">G26+G27+G28</f>
        <v>0</v>
      </c>
      <c r="H25" s="380">
        <f t="shared" si="4"/>
        <v>0</v>
      </c>
      <c r="I25" s="380">
        <f t="shared" si="4"/>
        <v>0</v>
      </c>
      <c r="J25" s="380">
        <f t="shared" si="4"/>
        <v>13721</v>
      </c>
      <c r="K25" s="380">
        <f t="shared" si="4"/>
        <v>0</v>
      </c>
      <c r="L25" s="380">
        <f t="shared" si="4"/>
        <v>0</v>
      </c>
      <c r="M25" s="380">
        <f t="shared" si="4"/>
        <v>16700</v>
      </c>
      <c r="N25" s="380" t="s">
        <v>11</v>
      </c>
      <c r="O25" s="380">
        <f t="shared" si="4"/>
        <v>0</v>
      </c>
      <c r="P25" s="380" t="s">
        <v>11</v>
      </c>
      <c r="Q25" s="380" t="s">
        <v>11</v>
      </c>
      <c r="R25" s="376">
        <f t="shared" si="1"/>
        <v>30421</v>
      </c>
    </row>
    <row r="26" spans="1:18" ht="12.75">
      <c r="A26" s="165" t="s">
        <v>15</v>
      </c>
      <c r="B26" s="166"/>
      <c r="C26" s="62"/>
      <c r="D26" s="167" t="s">
        <v>3</v>
      </c>
      <c r="E26" s="39" t="s">
        <v>11</v>
      </c>
      <c r="F26" s="95"/>
      <c r="G26" s="95"/>
      <c r="H26" s="95"/>
      <c r="I26" s="95"/>
      <c r="J26" s="95"/>
      <c r="K26" s="95"/>
      <c r="L26" s="95"/>
      <c r="M26" s="95"/>
      <c r="N26" s="39" t="s">
        <v>11</v>
      </c>
      <c r="O26" s="39"/>
      <c r="P26" s="39" t="s">
        <v>11</v>
      </c>
      <c r="Q26" s="39" t="s">
        <v>11</v>
      </c>
      <c r="R26" s="376">
        <f t="shared" si="1"/>
        <v>0</v>
      </c>
    </row>
    <row r="27" spans="1:18" ht="12.75">
      <c r="A27" s="165" t="s">
        <v>16</v>
      </c>
      <c r="B27" s="166"/>
      <c r="C27" s="62"/>
      <c r="D27" s="167" t="s">
        <v>5</v>
      </c>
      <c r="E27" s="39" t="s">
        <v>11</v>
      </c>
      <c r="F27" s="95"/>
      <c r="G27" s="95"/>
      <c r="H27" s="95"/>
      <c r="I27" s="95"/>
      <c r="J27" s="95"/>
      <c r="K27" s="95"/>
      <c r="L27" s="95"/>
      <c r="M27" s="95"/>
      <c r="N27" s="39" t="s">
        <v>11</v>
      </c>
      <c r="O27" s="39"/>
      <c r="P27" s="39" t="s">
        <v>11</v>
      </c>
      <c r="Q27" s="39" t="s">
        <v>11</v>
      </c>
      <c r="R27" s="376">
        <f t="shared" si="1"/>
        <v>0</v>
      </c>
    </row>
    <row r="28" spans="1:18" ht="12.75">
      <c r="A28" s="165" t="s">
        <v>17</v>
      </c>
      <c r="B28" s="166"/>
      <c r="C28" s="62"/>
      <c r="D28" s="167" t="s">
        <v>7</v>
      </c>
      <c r="E28" s="39" t="s">
        <v>11</v>
      </c>
      <c r="F28" s="95"/>
      <c r="G28" s="95"/>
      <c r="H28" s="95"/>
      <c r="I28" s="95"/>
      <c r="J28" s="95">
        <v>13721</v>
      </c>
      <c r="K28" s="95"/>
      <c r="L28" s="95"/>
      <c r="M28" s="95">
        <v>16700</v>
      </c>
      <c r="N28" s="39" t="s">
        <v>11</v>
      </c>
      <c r="O28" s="39"/>
      <c r="P28" s="39" t="s">
        <v>11</v>
      </c>
      <c r="Q28" s="39" t="s">
        <v>11</v>
      </c>
      <c r="R28" s="376">
        <f t="shared" si="1"/>
        <v>30421</v>
      </c>
    </row>
    <row r="29" spans="1:18" ht="15" customHeight="1">
      <c r="A29" s="163" t="s">
        <v>750</v>
      </c>
      <c r="B29" s="166"/>
      <c r="C29" s="663" t="s">
        <v>8</v>
      </c>
      <c r="D29" s="663"/>
      <c r="E29" s="39" t="s">
        <v>11</v>
      </c>
      <c r="F29" s="95"/>
      <c r="G29" s="95">
        <v>17617</v>
      </c>
      <c r="H29" s="95">
        <v>-17617</v>
      </c>
      <c r="I29" s="95"/>
      <c r="J29" s="95"/>
      <c r="K29" s="95"/>
      <c r="L29" s="95"/>
      <c r="M29" s="95"/>
      <c r="N29" s="39" t="s">
        <v>11</v>
      </c>
      <c r="O29" s="95"/>
      <c r="P29" s="95" t="s">
        <v>11</v>
      </c>
      <c r="Q29" s="95" t="s">
        <v>11</v>
      </c>
      <c r="R29" s="376">
        <f t="shared" si="1"/>
        <v>0</v>
      </c>
    </row>
    <row r="30" spans="1:18" ht="54.75" customHeight="1">
      <c r="A30" s="411" t="s">
        <v>751</v>
      </c>
      <c r="B30" s="590" t="s">
        <v>56</v>
      </c>
      <c r="C30" s="590"/>
      <c r="D30" s="590"/>
      <c r="E30" s="376" t="s">
        <v>11</v>
      </c>
      <c r="F30" s="376">
        <f>F22+F23+F24-F25+F29</f>
        <v>0</v>
      </c>
      <c r="G30" s="376">
        <f aca="true" t="shared" si="5" ref="G30:L30">G22+G23+G24+G25+G29</f>
        <v>-3549680</v>
      </c>
      <c r="H30" s="376">
        <f t="shared" si="5"/>
        <v>-18027</v>
      </c>
      <c r="I30" s="376">
        <f t="shared" si="5"/>
        <v>0</v>
      </c>
      <c r="J30" s="376">
        <f t="shared" si="5"/>
        <v>-222867</v>
      </c>
      <c r="K30" s="376">
        <f t="shared" si="5"/>
        <v>0</v>
      </c>
      <c r="L30" s="376">
        <f t="shared" si="5"/>
        <v>0</v>
      </c>
      <c r="M30" s="376">
        <f>M22+M23+M24+M25+M29</f>
        <v>-29069</v>
      </c>
      <c r="N30" s="376" t="s">
        <v>11</v>
      </c>
      <c r="O30" s="376">
        <f>O22+O23+O24+O25+O29</f>
        <v>-23978</v>
      </c>
      <c r="P30" s="376" t="s">
        <v>11</v>
      </c>
      <c r="Q30" s="376" t="s">
        <v>11</v>
      </c>
      <c r="R30" s="376">
        <f t="shared" si="1"/>
        <v>-3843621</v>
      </c>
    </row>
    <row r="31" spans="1:18" ht="39.75" customHeight="1">
      <c r="A31" s="156" t="s">
        <v>752</v>
      </c>
      <c r="B31" s="664" t="s">
        <v>19</v>
      </c>
      <c r="C31" s="664"/>
      <c r="D31" s="664"/>
      <c r="E31" s="89" t="s">
        <v>11</v>
      </c>
      <c r="F31" s="89"/>
      <c r="G31" s="89"/>
      <c r="H31" s="89"/>
      <c r="I31" s="168"/>
      <c r="J31" s="89"/>
      <c r="K31" s="89"/>
      <c r="L31" s="168"/>
      <c r="M31" s="89"/>
      <c r="N31" s="39" t="s">
        <v>11</v>
      </c>
      <c r="O31" s="89"/>
      <c r="P31" s="89"/>
      <c r="Q31" s="89"/>
      <c r="R31" s="376">
        <f t="shared" si="1"/>
        <v>0</v>
      </c>
    </row>
    <row r="32" spans="1:18" ht="39.75" customHeight="1">
      <c r="A32" s="163" t="s">
        <v>753</v>
      </c>
      <c r="B32" s="164"/>
      <c r="C32" s="588" t="s">
        <v>20</v>
      </c>
      <c r="D32" s="588"/>
      <c r="E32" s="95" t="s">
        <v>11</v>
      </c>
      <c r="F32" s="95"/>
      <c r="G32" s="95"/>
      <c r="H32" s="95"/>
      <c r="I32" s="169"/>
      <c r="J32" s="95"/>
      <c r="K32" s="95"/>
      <c r="L32" s="169"/>
      <c r="M32" s="95"/>
      <c r="N32" s="39" t="s">
        <v>11</v>
      </c>
      <c r="O32" s="95"/>
      <c r="P32" s="95"/>
      <c r="Q32" s="95"/>
      <c r="R32" s="376">
        <f t="shared" si="1"/>
        <v>0</v>
      </c>
    </row>
    <row r="33" spans="1:18" ht="39.75" customHeight="1">
      <c r="A33" s="163" t="s">
        <v>754</v>
      </c>
      <c r="B33" s="164"/>
      <c r="C33" s="588" t="s">
        <v>57</v>
      </c>
      <c r="D33" s="588"/>
      <c r="E33" s="19" t="s">
        <v>11</v>
      </c>
      <c r="F33" s="19"/>
      <c r="G33" s="19"/>
      <c r="H33" s="19"/>
      <c r="I33" s="121"/>
      <c r="J33" s="19"/>
      <c r="K33" s="19"/>
      <c r="L33" s="121"/>
      <c r="M33" s="19"/>
      <c r="N33" s="39" t="s">
        <v>11</v>
      </c>
      <c r="O33" s="19"/>
      <c r="P33" s="19"/>
      <c r="Q33" s="19"/>
      <c r="R33" s="376">
        <f t="shared" si="1"/>
        <v>0</v>
      </c>
    </row>
    <row r="34" spans="1:18" ht="39.75" customHeight="1">
      <c r="A34" s="163" t="s">
        <v>755</v>
      </c>
      <c r="B34" s="164"/>
      <c r="C34" s="588" t="s">
        <v>22</v>
      </c>
      <c r="D34" s="588"/>
      <c r="E34" s="95" t="s">
        <v>11</v>
      </c>
      <c r="F34" s="95"/>
      <c r="G34" s="95"/>
      <c r="H34" s="95"/>
      <c r="I34" s="169"/>
      <c r="J34" s="95"/>
      <c r="K34" s="95"/>
      <c r="L34" s="169"/>
      <c r="M34" s="95"/>
      <c r="N34" s="39" t="s">
        <v>11</v>
      </c>
      <c r="O34" s="95"/>
      <c r="P34" s="95"/>
      <c r="Q34" s="95"/>
      <c r="R34" s="376">
        <f t="shared" si="1"/>
        <v>0</v>
      </c>
    </row>
    <row r="35" spans="1:18" ht="51" customHeight="1">
      <c r="A35" s="458" t="s">
        <v>757</v>
      </c>
      <c r="B35" s="459"/>
      <c r="C35" s="661" t="s">
        <v>58</v>
      </c>
      <c r="D35" s="661"/>
      <c r="E35" s="380" t="s">
        <v>11</v>
      </c>
      <c r="F35" s="380">
        <f>F36+F37+F38</f>
        <v>0</v>
      </c>
      <c r="G35" s="380">
        <f aca="true" t="shared" si="6" ref="G35:M35">G36+G37+G38</f>
        <v>0</v>
      </c>
      <c r="H35" s="380">
        <f t="shared" si="6"/>
        <v>0</v>
      </c>
      <c r="I35" s="380">
        <f t="shared" si="6"/>
        <v>0</v>
      </c>
      <c r="J35" s="380">
        <f t="shared" si="6"/>
        <v>0</v>
      </c>
      <c r="K35" s="380">
        <f t="shared" si="6"/>
        <v>0</v>
      </c>
      <c r="L35" s="380">
        <f t="shared" si="6"/>
        <v>0</v>
      </c>
      <c r="M35" s="380">
        <f t="shared" si="6"/>
        <v>0</v>
      </c>
      <c r="N35" s="380" t="s">
        <v>11</v>
      </c>
      <c r="O35" s="380">
        <f>O36+O37+O38</f>
        <v>0</v>
      </c>
      <c r="P35" s="380">
        <f>P36+P37+P38</f>
        <v>0</v>
      </c>
      <c r="Q35" s="380">
        <f>Q36+Q37+Q38</f>
        <v>0</v>
      </c>
      <c r="R35" s="376">
        <f t="shared" si="1"/>
        <v>0</v>
      </c>
    </row>
    <row r="36" spans="1:18" ht="12.75">
      <c r="A36" s="165" t="s">
        <v>24</v>
      </c>
      <c r="B36" s="166"/>
      <c r="C36" s="62"/>
      <c r="D36" s="167" t="s">
        <v>3</v>
      </c>
      <c r="E36" s="39" t="s">
        <v>11</v>
      </c>
      <c r="F36" s="95"/>
      <c r="G36" s="95"/>
      <c r="H36" s="95"/>
      <c r="I36" s="169"/>
      <c r="J36" s="95"/>
      <c r="K36" s="95"/>
      <c r="L36" s="169"/>
      <c r="M36" s="95"/>
      <c r="N36" s="39" t="s">
        <v>11</v>
      </c>
      <c r="O36" s="95"/>
      <c r="P36" s="95"/>
      <c r="Q36" s="95"/>
      <c r="R36" s="376">
        <f t="shared" si="1"/>
        <v>0</v>
      </c>
    </row>
    <row r="37" spans="1:18" ht="12.75">
      <c r="A37" s="165" t="s">
        <v>25</v>
      </c>
      <c r="B37" s="166"/>
      <c r="C37" s="62"/>
      <c r="D37" s="167" t="s">
        <v>5</v>
      </c>
      <c r="E37" s="39" t="s">
        <v>11</v>
      </c>
      <c r="F37" s="95"/>
      <c r="G37" s="95"/>
      <c r="H37" s="95"/>
      <c r="I37" s="169"/>
      <c r="J37" s="95"/>
      <c r="K37" s="95"/>
      <c r="L37" s="169"/>
      <c r="M37" s="95"/>
      <c r="N37" s="39" t="s">
        <v>11</v>
      </c>
      <c r="O37" s="95"/>
      <c r="P37" s="95"/>
      <c r="Q37" s="95"/>
      <c r="R37" s="376">
        <f t="shared" si="1"/>
        <v>0</v>
      </c>
    </row>
    <row r="38" spans="1:18" ht="12.75">
      <c r="A38" s="165" t="s">
        <v>26</v>
      </c>
      <c r="B38" s="166"/>
      <c r="C38" s="62"/>
      <c r="D38" s="167" t="s">
        <v>7</v>
      </c>
      <c r="E38" s="39" t="s">
        <v>11</v>
      </c>
      <c r="F38" s="95"/>
      <c r="G38" s="95"/>
      <c r="H38" s="95"/>
      <c r="I38" s="169"/>
      <c r="J38" s="95"/>
      <c r="K38" s="95"/>
      <c r="L38" s="169"/>
      <c r="M38" s="95"/>
      <c r="N38" s="39" t="s">
        <v>11</v>
      </c>
      <c r="O38" s="95"/>
      <c r="P38" s="95"/>
      <c r="Q38" s="95"/>
      <c r="R38" s="376">
        <f t="shared" si="1"/>
        <v>0</v>
      </c>
    </row>
    <row r="39" spans="1:18" ht="15" customHeight="1">
      <c r="A39" s="163" t="s">
        <v>758</v>
      </c>
      <c r="B39" s="166"/>
      <c r="C39" s="663" t="s">
        <v>8</v>
      </c>
      <c r="D39" s="663"/>
      <c r="E39" s="95" t="s">
        <v>11</v>
      </c>
      <c r="F39" s="95"/>
      <c r="G39" s="95"/>
      <c r="H39" s="95"/>
      <c r="I39" s="169"/>
      <c r="J39" s="169"/>
      <c r="K39" s="169"/>
      <c r="L39" s="169"/>
      <c r="M39" s="95"/>
      <c r="N39" s="39" t="s">
        <v>11</v>
      </c>
      <c r="O39" s="95"/>
      <c r="P39" s="95"/>
      <c r="Q39" s="95"/>
      <c r="R39" s="376">
        <f t="shared" si="1"/>
        <v>0</v>
      </c>
    </row>
    <row r="40" spans="1:18" ht="54.75" customHeight="1">
      <c r="A40" s="411" t="s">
        <v>27</v>
      </c>
      <c r="B40" s="590" t="s">
        <v>59</v>
      </c>
      <c r="C40" s="590"/>
      <c r="D40" s="590"/>
      <c r="E40" s="376" t="s">
        <v>11</v>
      </c>
      <c r="F40" s="376">
        <f>F31+F32+F33-F34-F35+F39</f>
        <v>0</v>
      </c>
      <c r="G40" s="376">
        <f aca="true" t="shared" si="7" ref="G40:M40">G31+G32+G33-G34-G35+G39</f>
        <v>0</v>
      </c>
      <c r="H40" s="376">
        <f t="shared" si="7"/>
        <v>0</v>
      </c>
      <c r="I40" s="376">
        <f t="shared" si="7"/>
        <v>0</v>
      </c>
      <c r="J40" s="376">
        <f t="shared" si="7"/>
        <v>0</v>
      </c>
      <c r="K40" s="376">
        <f t="shared" si="7"/>
        <v>0</v>
      </c>
      <c r="L40" s="376">
        <f t="shared" si="7"/>
        <v>0</v>
      </c>
      <c r="M40" s="376">
        <f t="shared" si="7"/>
        <v>0</v>
      </c>
      <c r="N40" s="376" t="s">
        <v>11</v>
      </c>
      <c r="O40" s="376">
        <f>O31+O32+O33-O34-O35+O39</f>
        <v>0</v>
      </c>
      <c r="P40" s="376">
        <f>P31+P32+P33-P34-P35+P39</f>
        <v>0</v>
      </c>
      <c r="Q40" s="376">
        <f>Q31+Q32+Q33-Q34-Q35+Q39</f>
        <v>0</v>
      </c>
      <c r="R40" s="376">
        <f t="shared" si="1"/>
        <v>0</v>
      </c>
    </row>
    <row r="41" spans="1:18" ht="30.75" customHeight="1">
      <c r="A41" s="156" t="s">
        <v>29</v>
      </c>
      <c r="B41" s="664" t="s">
        <v>60</v>
      </c>
      <c r="C41" s="664"/>
      <c r="D41" s="664"/>
      <c r="E41" s="89"/>
      <c r="F41" s="89" t="s">
        <v>11</v>
      </c>
      <c r="G41" s="89" t="s">
        <v>11</v>
      </c>
      <c r="H41" s="89" t="s">
        <v>11</v>
      </c>
      <c r="I41" s="89"/>
      <c r="J41" s="89" t="s">
        <v>11</v>
      </c>
      <c r="K41" s="89" t="s">
        <v>11</v>
      </c>
      <c r="L41" s="89"/>
      <c r="M41" s="89" t="s">
        <v>11</v>
      </c>
      <c r="N41" s="89"/>
      <c r="O41" s="89" t="s">
        <v>11</v>
      </c>
      <c r="P41" s="89" t="s">
        <v>11</v>
      </c>
      <c r="Q41" s="89" t="s">
        <v>11</v>
      </c>
      <c r="R41" s="376">
        <f t="shared" si="1"/>
        <v>0</v>
      </c>
    </row>
    <row r="42" spans="1:18" ht="45" customHeight="1">
      <c r="A42" s="163" t="s">
        <v>31</v>
      </c>
      <c r="B42" s="633" t="s">
        <v>61</v>
      </c>
      <c r="C42" s="633"/>
      <c r="D42" s="633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376">
        <f t="shared" si="1"/>
        <v>0</v>
      </c>
    </row>
    <row r="43" spans="1:18" ht="39.75" customHeight="1">
      <c r="A43" s="163" t="s">
        <v>62</v>
      </c>
      <c r="B43" s="164"/>
      <c r="C43" s="588" t="s">
        <v>71</v>
      </c>
      <c r="D43" s="588"/>
      <c r="E43" s="95"/>
      <c r="F43" s="95" t="s">
        <v>11</v>
      </c>
      <c r="G43" s="95" t="s">
        <v>11</v>
      </c>
      <c r="H43" s="95" t="s">
        <v>11</v>
      </c>
      <c r="I43" s="95"/>
      <c r="J43" s="95" t="s">
        <v>11</v>
      </c>
      <c r="K43" s="95" t="s">
        <v>11</v>
      </c>
      <c r="L43" s="95"/>
      <c r="M43" s="95" t="s">
        <v>11</v>
      </c>
      <c r="N43" s="95"/>
      <c r="O43" s="95" t="s">
        <v>11</v>
      </c>
      <c r="P43" s="95" t="s">
        <v>11</v>
      </c>
      <c r="Q43" s="95" t="s">
        <v>11</v>
      </c>
      <c r="R43" s="376">
        <f t="shared" si="1"/>
        <v>0</v>
      </c>
    </row>
    <row r="44" spans="1:18" ht="50.25" customHeight="1">
      <c r="A44" s="163" t="s">
        <v>72</v>
      </c>
      <c r="B44" s="160"/>
      <c r="C44" s="588" t="s">
        <v>73</v>
      </c>
      <c r="D44" s="588"/>
      <c r="E44" s="39"/>
      <c r="F44" s="39" t="s">
        <v>11</v>
      </c>
      <c r="G44" s="39" t="s">
        <v>11</v>
      </c>
      <c r="H44" s="39" t="s">
        <v>11</v>
      </c>
      <c r="I44" s="39"/>
      <c r="J44" s="39" t="s">
        <v>11</v>
      </c>
      <c r="K44" s="39" t="s">
        <v>11</v>
      </c>
      <c r="L44" s="39"/>
      <c r="M44" s="39" t="s">
        <v>11</v>
      </c>
      <c r="N44" s="39"/>
      <c r="O44" s="39" t="s">
        <v>11</v>
      </c>
      <c r="P44" s="39" t="s">
        <v>11</v>
      </c>
      <c r="Q44" s="39" t="s">
        <v>11</v>
      </c>
      <c r="R44" s="376">
        <f t="shared" si="1"/>
        <v>0</v>
      </c>
    </row>
    <row r="45" spans="1:18" ht="12.75">
      <c r="A45" s="165" t="s">
        <v>74</v>
      </c>
      <c r="B45" s="170"/>
      <c r="C45" s="62"/>
      <c r="D45" s="167" t="s">
        <v>3</v>
      </c>
      <c r="E45" s="39"/>
      <c r="F45" s="39" t="s">
        <v>11</v>
      </c>
      <c r="G45" s="39" t="s">
        <v>11</v>
      </c>
      <c r="H45" s="39" t="s">
        <v>11</v>
      </c>
      <c r="I45" s="39"/>
      <c r="J45" s="39" t="s">
        <v>11</v>
      </c>
      <c r="K45" s="39" t="s">
        <v>11</v>
      </c>
      <c r="L45" s="39"/>
      <c r="M45" s="39" t="s">
        <v>11</v>
      </c>
      <c r="N45" s="39"/>
      <c r="O45" s="39" t="s">
        <v>11</v>
      </c>
      <c r="P45" s="39" t="s">
        <v>11</v>
      </c>
      <c r="Q45" s="39" t="s">
        <v>11</v>
      </c>
      <c r="R45" s="376">
        <f t="shared" si="1"/>
        <v>0</v>
      </c>
    </row>
    <row r="46" spans="1:18" ht="12.75">
      <c r="A46" s="165" t="s">
        <v>75</v>
      </c>
      <c r="B46" s="170"/>
      <c r="C46" s="62"/>
      <c r="D46" s="167" t="s">
        <v>5</v>
      </c>
      <c r="E46" s="39"/>
      <c r="F46" s="39" t="s">
        <v>11</v>
      </c>
      <c r="G46" s="39" t="s">
        <v>11</v>
      </c>
      <c r="H46" s="39" t="s">
        <v>11</v>
      </c>
      <c r="I46" s="39"/>
      <c r="J46" s="39" t="s">
        <v>11</v>
      </c>
      <c r="K46" s="39" t="s">
        <v>11</v>
      </c>
      <c r="L46" s="39"/>
      <c r="M46" s="39" t="s">
        <v>11</v>
      </c>
      <c r="N46" s="39"/>
      <c r="O46" s="39" t="s">
        <v>11</v>
      </c>
      <c r="P46" s="39" t="s">
        <v>11</v>
      </c>
      <c r="Q46" s="39" t="s">
        <v>11</v>
      </c>
      <c r="R46" s="376">
        <f t="shared" si="1"/>
        <v>0</v>
      </c>
    </row>
    <row r="47" spans="1:18" ht="12.75">
      <c r="A47" s="165" t="s">
        <v>76</v>
      </c>
      <c r="B47" s="170"/>
      <c r="C47" s="62"/>
      <c r="D47" s="167" t="s">
        <v>7</v>
      </c>
      <c r="E47" s="39"/>
      <c r="F47" s="39" t="s">
        <v>11</v>
      </c>
      <c r="G47" s="39" t="s">
        <v>11</v>
      </c>
      <c r="H47" s="39" t="s">
        <v>11</v>
      </c>
      <c r="I47" s="39"/>
      <c r="J47" s="39" t="s">
        <v>11</v>
      </c>
      <c r="K47" s="39" t="s">
        <v>11</v>
      </c>
      <c r="L47" s="39"/>
      <c r="M47" s="39" t="s">
        <v>11</v>
      </c>
      <c r="N47" s="39"/>
      <c r="O47" s="39" t="s">
        <v>11</v>
      </c>
      <c r="P47" s="39" t="s">
        <v>11</v>
      </c>
      <c r="Q47" s="39" t="s">
        <v>11</v>
      </c>
      <c r="R47" s="376">
        <f t="shared" si="1"/>
        <v>0</v>
      </c>
    </row>
    <row r="48" spans="1:18" ht="15" customHeight="1">
      <c r="A48" s="163" t="s">
        <v>77</v>
      </c>
      <c r="B48" s="166"/>
      <c r="C48" s="663" t="s">
        <v>8</v>
      </c>
      <c r="D48" s="663"/>
      <c r="E48" s="95"/>
      <c r="F48" s="95" t="s">
        <v>11</v>
      </c>
      <c r="G48" s="95" t="s">
        <v>11</v>
      </c>
      <c r="H48" s="95" t="s">
        <v>11</v>
      </c>
      <c r="I48" s="95"/>
      <c r="J48" s="95" t="s">
        <v>11</v>
      </c>
      <c r="K48" s="95" t="s">
        <v>11</v>
      </c>
      <c r="L48" s="95"/>
      <c r="M48" s="95" t="s">
        <v>11</v>
      </c>
      <c r="N48" s="95"/>
      <c r="O48" s="95" t="s">
        <v>11</v>
      </c>
      <c r="P48" s="95" t="s">
        <v>11</v>
      </c>
      <c r="Q48" s="95" t="s">
        <v>11</v>
      </c>
      <c r="R48" s="376">
        <f t="shared" si="1"/>
        <v>0</v>
      </c>
    </row>
    <row r="49" spans="1:18" ht="41.25" customHeight="1">
      <c r="A49" s="411" t="s">
        <v>78</v>
      </c>
      <c r="B49" s="590" t="s">
        <v>79</v>
      </c>
      <c r="C49" s="590"/>
      <c r="D49" s="590"/>
      <c r="E49" s="376">
        <f>E41+E42+E43-E44+E48</f>
        <v>0</v>
      </c>
      <c r="F49" s="376" t="s">
        <v>11</v>
      </c>
      <c r="G49" s="376" t="s">
        <v>11</v>
      </c>
      <c r="H49" s="376" t="s">
        <v>11</v>
      </c>
      <c r="I49" s="376">
        <f>I41+I42+I43-I44+I48</f>
        <v>0</v>
      </c>
      <c r="J49" s="376" t="s">
        <v>11</v>
      </c>
      <c r="K49" s="376" t="s">
        <v>11</v>
      </c>
      <c r="L49" s="376">
        <f>L41+L42+L43-L44+L48</f>
        <v>0</v>
      </c>
      <c r="M49" s="376" t="s">
        <v>11</v>
      </c>
      <c r="N49" s="376">
        <f>N41+N42+N43-N44+N48</f>
        <v>0</v>
      </c>
      <c r="O49" s="376" t="s">
        <v>11</v>
      </c>
      <c r="P49" s="376" t="s">
        <v>11</v>
      </c>
      <c r="Q49" s="376" t="s">
        <v>11</v>
      </c>
      <c r="R49" s="376">
        <f t="shared" si="1"/>
        <v>0</v>
      </c>
    </row>
    <row r="50" spans="1:18" ht="54.75" customHeight="1">
      <c r="A50" s="411" t="s">
        <v>80</v>
      </c>
      <c r="B50" s="590" t="s">
        <v>81</v>
      </c>
      <c r="C50" s="590"/>
      <c r="D50" s="590"/>
      <c r="E50" s="376">
        <f>IF(E21+E49=FBA!F27,E21+E49,0)</f>
        <v>0</v>
      </c>
      <c r="F50" s="376">
        <f>F21-F30-F40</f>
        <v>0</v>
      </c>
      <c r="G50" s="469">
        <f aca="true" t="shared" si="8" ref="G50:M50">G21+G30-G40</f>
        <v>3368237</v>
      </c>
      <c r="H50" s="469">
        <f t="shared" si="8"/>
        <v>16171</v>
      </c>
      <c r="I50" s="469">
        <f t="shared" si="8"/>
        <v>0</v>
      </c>
      <c r="J50" s="469">
        <f t="shared" si="8"/>
        <v>75370</v>
      </c>
      <c r="K50" s="469">
        <f t="shared" si="8"/>
        <v>0</v>
      </c>
      <c r="L50" s="469">
        <f t="shared" si="8"/>
        <v>0</v>
      </c>
      <c r="M50" s="469">
        <f t="shared" si="8"/>
        <v>2450</v>
      </c>
      <c r="N50" s="469">
        <v>0</v>
      </c>
      <c r="O50" s="469">
        <f>O21+O30-O40</f>
        <v>59388</v>
      </c>
      <c r="P50" s="469">
        <v>0</v>
      </c>
      <c r="Q50" s="469">
        <v>0</v>
      </c>
      <c r="R50" s="469">
        <f>IF(SUM(E50:Q50)=FBA!F26,SUM(E50:Q50),0)</f>
        <v>3521616</v>
      </c>
    </row>
    <row r="51" spans="1:18" ht="54.75" customHeight="1">
      <c r="A51" s="411" t="s">
        <v>82</v>
      </c>
      <c r="B51" s="590" t="s">
        <v>83</v>
      </c>
      <c r="C51" s="590"/>
      <c r="D51" s="590"/>
      <c r="E51" s="376">
        <f>IF(E12+E41=FBA!F27,E12+E41,0)</f>
        <v>0</v>
      </c>
      <c r="F51" s="376">
        <f>F12-F22-F31</f>
        <v>0</v>
      </c>
      <c r="G51" s="469">
        <f aca="true" t="shared" si="9" ref="G51:M51">G12+G22-G31</f>
        <v>3429144</v>
      </c>
      <c r="H51" s="469">
        <f t="shared" si="9"/>
        <v>0</v>
      </c>
      <c r="I51" s="469">
        <f t="shared" si="9"/>
        <v>0</v>
      </c>
      <c r="J51" s="469">
        <f t="shared" si="9"/>
        <v>89617</v>
      </c>
      <c r="K51" s="469">
        <f t="shared" si="9"/>
        <v>0</v>
      </c>
      <c r="L51" s="469">
        <f t="shared" si="9"/>
        <v>0</v>
      </c>
      <c r="M51" s="469">
        <f t="shared" si="9"/>
        <v>5346</v>
      </c>
      <c r="N51" s="469">
        <v>0</v>
      </c>
      <c r="O51" s="469">
        <f>O12+O22-O31</f>
        <v>59214</v>
      </c>
      <c r="P51" s="469">
        <v>0</v>
      </c>
      <c r="Q51" s="469">
        <v>0</v>
      </c>
      <c r="R51" s="469">
        <f>IF(SUM(E51:Q51)=FBA!G26,SUM(E51:Q51),0)</f>
        <v>3583321</v>
      </c>
    </row>
    <row r="52" spans="1:18" ht="12.75">
      <c r="A52" s="4" t="s">
        <v>84</v>
      </c>
      <c r="B52" s="4"/>
      <c r="C52" s="4"/>
      <c r="D52" s="4"/>
      <c r="E52" s="4"/>
      <c r="F52" s="4"/>
      <c r="G52" s="4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</row>
    <row r="53" spans="1:18" ht="12.75">
      <c r="A53" s="4" t="s">
        <v>86</v>
      </c>
      <c r="B53" s="4"/>
      <c r="C53" s="4"/>
      <c r="D53" s="4"/>
      <c r="E53" s="4"/>
      <c r="F53" s="4"/>
      <c r="G53" s="4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spans="1:18" ht="12.75">
      <c r="A54" s="4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1:18" ht="12.75">
      <c r="A55" s="4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</row>
    <row r="56" spans="1:18" ht="12.75">
      <c r="A56" s="4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ht="12.75">
      <c r="A57" s="4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</row>
    <row r="58" spans="1:18" ht="12.75">
      <c r="A58" s="4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</row>
    <row r="59" spans="1:18" ht="12.75">
      <c r="A59" s="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18" ht="12.75">
      <c r="A60" s="4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18" ht="12.75">
      <c r="A61" s="4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ht="12.75">
      <c r="A62" s="4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</row>
    <row r="63" spans="1:18" ht="12.75">
      <c r="A63" s="4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</row>
    <row r="64" spans="1:18" ht="12.75">
      <c r="A64" s="4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</row>
    <row r="65" spans="1:18" ht="12.75">
      <c r="A65" s="4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6" spans="1:18" ht="12.75">
      <c r="A66" s="4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1:18" ht="12.75">
      <c r="A67" s="4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</row>
    <row r="68" spans="1:18" ht="12.75">
      <c r="A68" s="4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</sheetData>
  <sheetProtection/>
  <mergeCells count="43">
    <mergeCell ref="B31:D31"/>
    <mergeCell ref="C32:D32"/>
    <mergeCell ref="B42:D42"/>
    <mergeCell ref="C43:D43"/>
    <mergeCell ref="B51:D51"/>
    <mergeCell ref="C44:D44"/>
    <mergeCell ref="C48:D48"/>
    <mergeCell ref="B49:D49"/>
    <mergeCell ref="B50:D50"/>
    <mergeCell ref="B40:D40"/>
    <mergeCell ref="B41:D41"/>
    <mergeCell ref="C35:D35"/>
    <mergeCell ref="C39:D39"/>
    <mergeCell ref="C33:D33"/>
    <mergeCell ref="C34:D34"/>
    <mergeCell ref="A5:R5"/>
    <mergeCell ref="A7:R7"/>
    <mergeCell ref="A9:A10"/>
    <mergeCell ref="B9:D10"/>
    <mergeCell ref="E9:E10"/>
    <mergeCell ref="Q9:Q10"/>
    <mergeCell ref="R9:R10"/>
    <mergeCell ref="N9:O9"/>
    <mergeCell ref="P9:P10"/>
    <mergeCell ref="C29:D29"/>
    <mergeCell ref="C13:D13"/>
    <mergeCell ref="B16:D16"/>
    <mergeCell ref="L9:L10"/>
    <mergeCell ref="M9:M10"/>
    <mergeCell ref="J9:J10"/>
    <mergeCell ref="B30:D30"/>
    <mergeCell ref="C20:D20"/>
    <mergeCell ref="B21:D21"/>
    <mergeCell ref="B22:D22"/>
    <mergeCell ref="C23:D23"/>
    <mergeCell ref="C24:D24"/>
    <mergeCell ref="C25:D25"/>
    <mergeCell ref="K9:K10"/>
    <mergeCell ref="B11:D11"/>
    <mergeCell ref="B12:D12"/>
    <mergeCell ref="H9:H10"/>
    <mergeCell ref="I9:I10"/>
    <mergeCell ref="F9:G9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F11" sqref="F11"/>
    </sheetView>
  </sheetViews>
  <sheetFormatPr defaultColWidth="9.140625" defaultRowHeight="12.75"/>
  <cols>
    <col min="1" max="1" width="4.8515625" style="82" customWidth="1"/>
    <col min="2" max="2" width="31.8515625" style="82" customWidth="1"/>
    <col min="3" max="3" width="16.140625" style="82" customWidth="1"/>
    <col min="4" max="4" width="15.8515625" style="82" customWidth="1"/>
    <col min="5" max="5" width="15.7109375" style="82" customWidth="1"/>
    <col min="6" max="6" width="15.28125" style="82" customWidth="1"/>
    <col min="7" max="16384" width="9.140625" style="82" customWidth="1"/>
  </cols>
  <sheetData>
    <row r="1" spans="1:6" s="199" customFormat="1" ht="15.75">
      <c r="A1" s="72"/>
      <c r="B1" s="197"/>
      <c r="C1" s="198" t="s">
        <v>100</v>
      </c>
      <c r="D1" s="197"/>
      <c r="E1" s="197"/>
      <c r="F1" s="197"/>
    </row>
    <row r="2" spans="1:6" s="71" customFormat="1" ht="12.75" customHeight="1">
      <c r="A2" s="200"/>
      <c r="B2" s="201"/>
      <c r="C2" s="667" t="s">
        <v>101</v>
      </c>
      <c r="D2" s="667"/>
      <c r="E2" s="667"/>
      <c r="F2" s="667"/>
    </row>
    <row r="3" spans="1:6" s="71" customFormat="1" ht="15.75">
      <c r="A3" s="200"/>
      <c r="B3" s="82"/>
      <c r="C3" s="82"/>
      <c r="D3" s="82"/>
      <c r="E3" s="82"/>
      <c r="F3" s="82"/>
    </row>
    <row r="4" spans="1:6" s="199" customFormat="1" ht="33" customHeight="1">
      <c r="A4" s="668" t="s">
        <v>102</v>
      </c>
      <c r="B4" s="668"/>
      <c r="C4" s="668"/>
      <c r="D4" s="668"/>
      <c r="E4" s="668"/>
      <c r="F4" s="668"/>
    </row>
    <row r="5" spans="1:6" s="71" customFormat="1" ht="15.75">
      <c r="A5" s="203"/>
      <c r="B5" s="82"/>
      <c r="C5" s="82"/>
      <c r="D5" s="82"/>
      <c r="E5" s="82"/>
      <c r="F5" s="82"/>
    </row>
    <row r="6" spans="1:7" ht="36.75" customHeight="1">
      <c r="A6" s="669" t="s">
        <v>103</v>
      </c>
      <c r="B6" s="669"/>
      <c r="C6" s="669"/>
      <c r="D6" s="669"/>
      <c r="E6" s="669"/>
      <c r="F6" s="669"/>
      <c r="G6" s="204"/>
    </row>
    <row r="7" spans="1:6" s="71" customFormat="1" ht="20.25" customHeight="1">
      <c r="A7" s="200"/>
      <c r="B7" s="82"/>
      <c r="C7" s="82"/>
      <c r="D7" s="82"/>
      <c r="E7" s="82"/>
      <c r="F7" s="82"/>
    </row>
    <row r="8" spans="1:6" s="71" customFormat="1" ht="87" customHeight="1">
      <c r="A8" s="189" t="s">
        <v>524</v>
      </c>
      <c r="B8" s="89" t="s">
        <v>525</v>
      </c>
      <c r="C8" s="190" t="s">
        <v>104</v>
      </c>
      <c r="D8" s="190" t="s">
        <v>105</v>
      </c>
      <c r="E8" s="190" t="s">
        <v>106</v>
      </c>
      <c r="F8" s="460" t="s">
        <v>730</v>
      </c>
    </row>
    <row r="9" spans="1:6" s="71" customFormat="1" ht="1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380">
        <v>6</v>
      </c>
    </row>
    <row r="10" spans="1:6" s="71" customFormat="1" ht="27.75" customHeight="1">
      <c r="A10" s="190" t="s">
        <v>733</v>
      </c>
      <c r="B10" s="205" t="s">
        <v>107</v>
      </c>
      <c r="C10" s="97"/>
      <c r="D10" s="97"/>
      <c r="E10" s="206"/>
      <c r="F10" s="461">
        <f>IF(C10+D10+E10=FBA!F39,C10+D10+E10,0)</f>
        <v>0</v>
      </c>
    </row>
    <row r="11" spans="1:6" s="71" customFormat="1" ht="16.5" customHeight="1">
      <c r="A11" s="460" t="s">
        <v>734</v>
      </c>
      <c r="B11" s="462" t="s">
        <v>108</v>
      </c>
      <c r="C11" s="461">
        <f>C12+C13+C14+C15+C16</f>
        <v>0</v>
      </c>
      <c r="D11" s="461">
        <f>D12+D13+D14+D15+D16</f>
        <v>0</v>
      </c>
      <c r="E11" s="461">
        <f>E13+E16</f>
        <v>0</v>
      </c>
      <c r="F11" s="461">
        <f>F12+F13+F14+F15+F16</f>
        <v>0</v>
      </c>
    </row>
    <row r="12" spans="1:6" s="71" customFormat="1" ht="15.75" customHeight="1">
      <c r="A12" s="207" t="s">
        <v>847</v>
      </c>
      <c r="B12" s="208" t="s">
        <v>109</v>
      </c>
      <c r="C12" s="97"/>
      <c r="D12" s="97"/>
      <c r="E12" s="195" t="s">
        <v>11</v>
      </c>
      <c r="F12" s="461">
        <f>C12+D12</f>
        <v>0</v>
      </c>
    </row>
    <row r="13" spans="1:6" s="71" customFormat="1" ht="17.25" customHeight="1">
      <c r="A13" s="207" t="s">
        <v>849</v>
      </c>
      <c r="B13" s="208" t="s">
        <v>110</v>
      </c>
      <c r="C13" s="97"/>
      <c r="D13" s="97"/>
      <c r="E13" s="195"/>
      <c r="F13" s="461">
        <f>C13+D13+E13</f>
        <v>0</v>
      </c>
    </row>
    <row r="14" spans="1:9" s="71" customFormat="1" ht="33" customHeight="1">
      <c r="A14" s="207" t="s">
        <v>95</v>
      </c>
      <c r="B14" s="208" t="s">
        <v>111</v>
      </c>
      <c r="C14" s="97"/>
      <c r="D14" s="97"/>
      <c r="E14" s="195" t="s">
        <v>11</v>
      </c>
      <c r="F14" s="461">
        <f>C14+D14</f>
        <v>0</v>
      </c>
      <c r="H14" s="209"/>
      <c r="I14" s="209"/>
    </row>
    <row r="15" spans="1:6" s="71" customFormat="1" ht="18.75" customHeight="1">
      <c r="A15" s="207" t="s">
        <v>96</v>
      </c>
      <c r="B15" s="208" t="s">
        <v>112</v>
      </c>
      <c r="C15" s="97"/>
      <c r="D15" s="97"/>
      <c r="E15" s="195" t="s">
        <v>11</v>
      </c>
      <c r="F15" s="461">
        <f>C15+D15</f>
        <v>0</v>
      </c>
    </row>
    <row r="16" spans="1:6" s="71" customFormat="1" ht="18.75" customHeight="1">
      <c r="A16" s="207" t="s">
        <v>99</v>
      </c>
      <c r="B16" s="208" t="s">
        <v>113</v>
      </c>
      <c r="C16" s="97"/>
      <c r="D16" s="97"/>
      <c r="E16" s="210"/>
      <c r="F16" s="461">
        <f>C16+D16+E16</f>
        <v>0</v>
      </c>
    </row>
    <row r="17" spans="1:6" s="71" customFormat="1" ht="18.75" customHeight="1">
      <c r="A17" s="460" t="s">
        <v>737</v>
      </c>
      <c r="B17" s="462" t="s">
        <v>114</v>
      </c>
      <c r="C17" s="461">
        <f>C18+C19+C20+C21+C22+C23+C24</f>
        <v>0</v>
      </c>
      <c r="D17" s="461">
        <f>D18+D19+D20+D21+D22+D23+D24</f>
        <v>0</v>
      </c>
      <c r="E17" s="461">
        <f>E22+E23+E24</f>
        <v>0</v>
      </c>
      <c r="F17" s="461">
        <f>C17+D17+E17</f>
        <v>0</v>
      </c>
    </row>
    <row r="18" spans="1:6" s="71" customFormat="1" ht="15.75" customHeight="1">
      <c r="A18" s="192" t="s">
        <v>2</v>
      </c>
      <c r="B18" s="208" t="s">
        <v>115</v>
      </c>
      <c r="C18" s="97"/>
      <c r="D18" s="97"/>
      <c r="E18" s="195" t="s">
        <v>11</v>
      </c>
      <c r="F18" s="461">
        <f>C18+D18</f>
        <v>0</v>
      </c>
    </row>
    <row r="19" spans="1:6" s="71" customFormat="1" ht="19.5" customHeight="1">
      <c r="A19" s="192" t="s">
        <v>4</v>
      </c>
      <c r="B19" s="208" t="s">
        <v>116</v>
      </c>
      <c r="C19" s="97"/>
      <c r="D19" s="97"/>
      <c r="E19" s="195" t="s">
        <v>11</v>
      </c>
      <c r="F19" s="461">
        <f>C19+D19</f>
        <v>0</v>
      </c>
    </row>
    <row r="20" spans="1:6" s="71" customFormat="1" ht="30">
      <c r="A20" s="192" t="s">
        <v>6</v>
      </c>
      <c r="B20" s="208" t="s">
        <v>117</v>
      </c>
      <c r="C20" s="97"/>
      <c r="D20" s="97"/>
      <c r="E20" s="195" t="s">
        <v>11</v>
      </c>
      <c r="F20" s="461">
        <f>C20+D20</f>
        <v>0</v>
      </c>
    </row>
    <row r="21" spans="1:6" s="71" customFormat="1" ht="30.75" customHeight="1">
      <c r="A21" s="192" t="s">
        <v>118</v>
      </c>
      <c r="B21" s="208" t="s">
        <v>119</v>
      </c>
      <c r="C21" s="97"/>
      <c r="D21" s="97"/>
      <c r="E21" s="195" t="s">
        <v>11</v>
      </c>
      <c r="F21" s="461">
        <f>C21+D21</f>
        <v>0</v>
      </c>
    </row>
    <row r="22" spans="1:6" s="71" customFormat="1" ht="17.25" customHeight="1">
      <c r="A22" s="192" t="s">
        <v>120</v>
      </c>
      <c r="B22" s="208" t="s">
        <v>121</v>
      </c>
      <c r="C22" s="97"/>
      <c r="D22" s="97"/>
      <c r="E22" s="195"/>
      <c r="F22" s="461">
        <f>C22+D22+E22</f>
        <v>0</v>
      </c>
    </row>
    <row r="23" spans="1:6" s="71" customFormat="1" ht="19.5" customHeight="1">
      <c r="A23" s="192" t="s">
        <v>122</v>
      </c>
      <c r="B23" s="208" t="s">
        <v>113</v>
      </c>
      <c r="C23" s="97"/>
      <c r="D23" s="97"/>
      <c r="E23" s="195"/>
      <c r="F23" s="461">
        <f>C23+D23+E23</f>
        <v>0</v>
      </c>
    </row>
    <row r="24" spans="1:6" s="71" customFormat="1" ht="18.75" customHeight="1">
      <c r="A24" s="192" t="s">
        <v>123</v>
      </c>
      <c r="B24" s="208" t="s">
        <v>124</v>
      </c>
      <c r="C24" s="97"/>
      <c r="D24" s="97"/>
      <c r="E24" s="210"/>
      <c r="F24" s="461">
        <f>C24+D24+E24</f>
        <v>0</v>
      </c>
    </row>
    <row r="25" spans="1:6" s="71" customFormat="1" ht="17.25" customHeight="1">
      <c r="A25" s="190" t="s">
        <v>739</v>
      </c>
      <c r="B25" s="205" t="s">
        <v>125</v>
      </c>
      <c r="C25" s="97"/>
      <c r="D25" s="97"/>
      <c r="E25" s="210"/>
      <c r="F25" s="461">
        <f>C25+D25+E25</f>
        <v>0</v>
      </c>
    </row>
    <row r="26" spans="1:6" s="71" customFormat="1" ht="31.5" customHeight="1">
      <c r="A26" s="460" t="s">
        <v>741</v>
      </c>
      <c r="B26" s="462" t="s">
        <v>126</v>
      </c>
      <c r="C26" s="461">
        <f>C10+C11-C17+C25</f>
        <v>0</v>
      </c>
      <c r="D26" s="461">
        <f>D10+D11-D17+D25</f>
        <v>0</v>
      </c>
      <c r="E26" s="461">
        <f>E10+E11-E17+E25</f>
        <v>0</v>
      </c>
      <c r="F26" s="461">
        <f>IF(F10+F11-F17+F25=FBA!F39,F10+F11-F17+F25,0)</f>
        <v>0</v>
      </c>
    </row>
    <row r="27" spans="1:6" s="71" customFormat="1" ht="8.25" customHeight="1">
      <c r="A27" s="202"/>
      <c r="B27" s="211"/>
      <c r="C27" s="212"/>
      <c r="D27" s="212"/>
      <c r="E27" s="196"/>
      <c r="F27" s="212"/>
    </row>
    <row r="28" spans="1:6" s="71" customFormat="1" ht="15.75" customHeight="1">
      <c r="A28" s="666" t="s">
        <v>127</v>
      </c>
      <c r="B28" s="666"/>
      <c r="C28" s="666"/>
      <c r="D28" s="213"/>
      <c r="E28" s="214"/>
      <c r="F28" s="213"/>
    </row>
    <row r="29" spans="1:6" s="71" customFormat="1" ht="15.75" customHeight="1">
      <c r="A29" s="666" t="s">
        <v>128</v>
      </c>
      <c r="B29" s="666"/>
      <c r="C29" s="666"/>
      <c r="D29" s="215"/>
      <c r="E29" s="214"/>
      <c r="F29" s="213"/>
    </row>
    <row r="30" spans="1:6" s="71" customFormat="1" ht="9" customHeight="1">
      <c r="A30" s="82"/>
      <c r="B30" s="216"/>
      <c r="C30" s="217"/>
      <c r="D30" s="217"/>
      <c r="E30" s="218"/>
      <c r="F30" s="216"/>
    </row>
    <row r="31" s="71" customFormat="1" ht="9" customHeight="1">
      <c r="E31" s="219"/>
    </row>
    <row r="32" s="71" customFormat="1" ht="12.75">
      <c r="E32" s="219"/>
    </row>
    <row r="33" s="71" customFormat="1" ht="12.75">
      <c r="E33" s="219"/>
    </row>
    <row r="34" s="71" customFormat="1" ht="12.75">
      <c r="E34" s="219"/>
    </row>
    <row r="35" s="71" customFormat="1" ht="12.75"/>
  </sheetData>
  <sheetProtection/>
  <mergeCells count="5">
    <mergeCell ref="A29:C29"/>
    <mergeCell ref="C2:F2"/>
    <mergeCell ref="A4:F4"/>
    <mergeCell ref="A6:F6"/>
    <mergeCell ref="A28:C28"/>
  </mergeCells>
  <printOptions/>
  <pageMargins left="0.35433070866141736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7">
      <selection activeCell="C25" sqref="C25:F25"/>
    </sheetView>
  </sheetViews>
  <sheetFormatPr defaultColWidth="9.140625" defaultRowHeight="12.75"/>
  <cols>
    <col min="1" max="1" width="4.28125" style="82" customWidth="1"/>
    <col min="2" max="2" width="32.421875" style="82" customWidth="1"/>
    <col min="3" max="3" width="16.140625" style="82" customWidth="1"/>
    <col min="4" max="4" width="16.00390625" style="82" customWidth="1"/>
    <col min="5" max="5" width="15.421875" style="82" customWidth="1"/>
    <col min="6" max="6" width="15.57421875" style="82" customWidth="1"/>
    <col min="7" max="7" width="8.7109375" style="82" hidden="1" customWidth="1"/>
    <col min="8" max="8" width="5.57421875" style="82" hidden="1" customWidth="1"/>
    <col min="9" max="16" width="9.140625" style="82" hidden="1" customWidth="1"/>
    <col min="17" max="17" width="0.13671875" style="82" hidden="1" customWidth="1"/>
    <col min="18" max="18" width="9.140625" style="82" hidden="1" customWidth="1"/>
    <col min="19" max="19" width="0.13671875" style="82" hidden="1" customWidth="1"/>
    <col min="20" max="20" width="9.140625" style="82" hidden="1" customWidth="1"/>
    <col min="21" max="16384" width="9.140625" style="82" customWidth="1"/>
  </cols>
  <sheetData>
    <row r="1" spans="1:6" s="197" customFormat="1" ht="15.75">
      <c r="A1" s="72"/>
      <c r="D1" s="197" t="s">
        <v>129</v>
      </c>
      <c r="E1" s="198"/>
      <c r="F1" s="198"/>
    </row>
    <row r="2" spans="1:6" ht="15.75">
      <c r="A2" s="200"/>
      <c r="B2" s="201"/>
      <c r="C2" s="220"/>
      <c r="D2" s="81" t="s">
        <v>93</v>
      </c>
      <c r="E2" s="221"/>
      <c r="F2" s="221"/>
    </row>
    <row r="3" ht="15.75">
      <c r="A3" s="200"/>
    </row>
    <row r="4" spans="1:7" s="197" customFormat="1" ht="46.5" customHeight="1">
      <c r="A4" s="672" t="s">
        <v>145</v>
      </c>
      <c r="B4" s="672"/>
      <c r="C4" s="672"/>
      <c r="D4" s="672"/>
      <c r="E4" s="672"/>
      <c r="F4" s="672"/>
      <c r="G4" s="222"/>
    </row>
    <row r="5" ht="15.75">
      <c r="A5" s="223"/>
    </row>
    <row r="6" spans="1:16" s="224" customFormat="1" ht="32.25" customHeight="1">
      <c r="A6" s="670" t="s">
        <v>146</v>
      </c>
      <c r="B6" s="670"/>
      <c r="C6" s="670"/>
      <c r="D6" s="670"/>
      <c r="E6" s="670"/>
      <c r="F6" s="670"/>
      <c r="I6" s="670"/>
      <c r="J6" s="670"/>
      <c r="K6" s="670"/>
      <c r="L6" s="670"/>
      <c r="M6" s="670"/>
      <c r="N6" s="670"/>
      <c r="O6" s="670"/>
      <c r="P6" s="670"/>
    </row>
    <row r="7" ht="25.5" customHeight="1">
      <c r="A7" s="200"/>
    </row>
    <row r="8" spans="1:6" ht="87" customHeight="1">
      <c r="A8" s="225" t="s">
        <v>524</v>
      </c>
      <c r="B8" s="226" t="s">
        <v>525</v>
      </c>
      <c r="C8" s="227" t="s">
        <v>104</v>
      </c>
      <c r="D8" s="227" t="s">
        <v>105</v>
      </c>
      <c r="E8" s="227" t="s">
        <v>147</v>
      </c>
      <c r="F8" s="464" t="s">
        <v>730</v>
      </c>
    </row>
    <row r="9" spans="1:6" ht="12.75">
      <c r="A9" s="228">
        <v>1</v>
      </c>
      <c r="B9" s="228">
        <v>2</v>
      </c>
      <c r="C9" s="228">
        <v>3</v>
      </c>
      <c r="D9" s="228">
        <v>4</v>
      </c>
      <c r="E9" s="228">
        <v>5</v>
      </c>
      <c r="F9" s="465">
        <v>6</v>
      </c>
    </row>
    <row r="10" spans="1:6" ht="30" customHeight="1">
      <c r="A10" s="227" t="s">
        <v>733</v>
      </c>
      <c r="B10" s="229" t="s">
        <v>107</v>
      </c>
      <c r="C10" s="356"/>
      <c r="D10" s="356"/>
      <c r="E10" s="230"/>
      <c r="F10" s="468">
        <f>C10+D10+E10</f>
        <v>0</v>
      </c>
    </row>
    <row r="11" spans="1:6" ht="19.5" customHeight="1">
      <c r="A11" s="464" t="s">
        <v>734</v>
      </c>
      <c r="B11" s="467" t="s">
        <v>108</v>
      </c>
      <c r="C11" s="468">
        <f>C12+C13+C14+C15</f>
        <v>0</v>
      </c>
      <c r="D11" s="468">
        <f>D12+D13+D14+D15</f>
        <v>0</v>
      </c>
      <c r="E11" s="468">
        <f>E13+E15</f>
        <v>0</v>
      </c>
      <c r="F11" s="468">
        <f aca="true" t="shared" si="0" ref="F11:F24">C11+D11+E11</f>
        <v>0</v>
      </c>
    </row>
    <row r="12" spans="1:6" ht="15.75">
      <c r="A12" s="230" t="s">
        <v>847</v>
      </c>
      <c r="B12" s="231" t="s">
        <v>109</v>
      </c>
      <c r="C12" s="356"/>
      <c r="D12" s="356"/>
      <c r="E12" s="230" t="s">
        <v>11</v>
      </c>
      <c r="F12" s="468">
        <f>C12+D12</f>
        <v>0</v>
      </c>
    </row>
    <row r="13" spans="1:6" ht="20.25" customHeight="1">
      <c r="A13" s="230" t="s">
        <v>849</v>
      </c>
      <c r="B13" s="231" t="s">
        <v>110</v>
      </c>
      <c r="C13" s="356"/>
      <c r="D13" s="356"/>
      <c r="E13" s="230"/>
      <c r="F13" s="468">
        <f t="shared" si="0"/>
        <v>0</v>
      </c>
    </row>
    <row r="14" spans="1:6" ht="15.75" customHeight="1">
      <c r="A14" s="230" t="s">
        <v>95</v>
      </c>
      <c r="B14" s="231" t="s">
        <v>112</v>
      </c>
      <c r="C14" s="356"/>
      <c r="D14" s="356"/>
      <c r="E14" s="230" t="s">
        <v>11</v>
      </c>
      <c r="F14" s="468">
        <f>C14+D14</f>
        <v>0</v>
      </c>
    </row>
    <row r="15" spans="1:6" ht="18" customHeight="1">
      <c r="A15" s="230" t="s">
        <v>96</v>
      </c>
      <c r="B15" s="231" t="s">
        <v>113</v>
      </c>
      <c r="C15" s="356"/>
      <c r="D15" s="356"/>
      <c r="E15" s="232"/>
      <c r="F15" s="468">
        <f t="shared" si="0"/>
        <v>0</v>
      </c>
    </row>
    <row r="16" spans="1:6" ht="18" customHeight="1">
      <c r="A16" s="464" t="s">
        <v>737</v>
      </c>
      <c r="B16" s="467" t="s">
        <v>114</v>
      </c>
      <c r="C16" s="468">
        <f>C17+C18+C19+C20+C21+C22+C23</f>
        <v>0</v>
      </c>
      <c r="D16" s="468">
        <f>D17+D18+D19+D20+D21+D22+D23</f>
        <v>0</v>
      </c>
      <c r="E16" s="468">
        <f>E20+E21+E22+E23</f>
        <v>0</v>
      </c>
      <c r="F16" s="468">
        <f t="shared" si="0"/>
        <v>0</v>
      </c>
    </row>
    <row r="17" spans="1:6" ht="18.75" customHeight="1">
      <c r="A17" s="230" t="s">
        <v>2</v>
      </c>
      <c r="B17" s="231" t="s">
        <v>148</v>
      </c>
      <c r="C17" s="356"/>
      <c r="D17" s="356"/>
      <c r="E17" s="230" t="s">
        <v>11</v>
      </c>
      <c r="F17" s="468">
        <f>C17+D17</f>
        <v>0</v>
      </c>
    </row>
    <row r="18" spans="1:6" ht="19.5" customHeight="1">
      <c r="A18" s="230" t="s">
        <v>149</v>
      </c>
      <c r="B18" s="231" t="s">
        <v>116</v>
      </c>
      <c r="C18" s="356"/>
      <c r="D18" s="356"/>
      <c r="E18" s="230" t="s">
        <v>11</v>
      </c>
      <c r="F18" s="468">
        <f>C18+D18</f>
        <v>0</v>
      </c>
    </row>
    <row r="19" spans="1:6" ht="30.75" customHeight="1">
      <c r="A19" s="230" t="s">
        <v>6</v>
      </c>
      <c r="B19" s="231" t="s">
        <v>119</v>
      </c>
      <c r="C19" s="356"/>
      <c r="D19" s="356"/>
      <c r="E19" s="230" t="s">
        <v>11</v>
      </c>
      <c r="F19" s="468">
        <f>C19+D19</f>
        <v>0</v>
      </c>
    </row>
    <row r="20" spans="1:6" ht="17.25" customHeight="1">
      <c r="A20" s="230" t="s">
        <v>118</v>
      </c>
      <c r="B20" s="231" t="s">
        <v>121</v>
      </c>
      <c r="C20" s="356"/>
      <c r="D20" s="356"/>
      <c r="E20" s="230"/>
      <c r="F20" s="468">
        <f t="shared" si="0"/>
        <v>0</v>
      </c>
    </row>
    <row r="21" spans="1:6" ht="18" customHeight="1">
      <c r="A21" s="233" t="s">
        <v>120</v>
      </c>
      <c r="B21" s="231" t="s">
        <v>150</v>
      </c>
      <c r="C21" s="356"/>
      <c r="D21" s="356"/>
      <c r="E21" s="230"/>
      <c r="F21" s="468">
        <f t="shared" si="0"/>
        <v>0</v>
      </c>
    </row>
    <row r="22" spans="1:6" ht="16.5" customHeight="1">
      <c r="A22" s="233" t="s">
        <v>122</v>
      </c>
      <c r="B22" s="231" t="s">
        <v>113</v>
      </c>
      <c r="C22" s="356"/>
      <c r="D22" s="356"/>
      <c r="E22" s="230"/>
      <c r="F22" s="468">
        <f t="shared" si="0"/>
        <v>0</v>
      </c>
    </row>
    <row r="23" spans="1:6" ht="16.5" customHeight="1">
      <c r="A23" s="233" t="s">
        <v>123</v>
      </c>
      <c r="B23" s="231" t="s">
        <v>124</v>
      </c>
      <c r="C23" s="356"/>
      <c r="D23" s="356"/>
      <c r="E23" s="232"/>
      <c r="F23" s="468">
        <f t="shared" si="0"/>
        <v>0</v>
      </c>
    </row>
    <row r="24" spans="1:6" ht="18" customHeight="1">
      <c r="A24" s="227" t="s">
        <v>739</v>
      </c>
      <c r="B24" s="229" t="s">
        <v>151</v>
      </c>
      <c r="C24" s="356"/>
      <c r="D24" s="356"/>
      <c r="E24" s="232"/>
      <c r="F24" s="468">
        <f t="shared" si="0"/>
        <v>0</v>
      </c>
    </row>
    <row r="25" spans="1:6" ht="32.25" customHeight="1">
      <c r="A25" s="464" t="s">
        <v>741</v>
      </c>
      <c r="B25" s="467" t="s">
        <v>126</v>
      </c>
      <c r="C25" s="468">
        <f>C10+C11-C16+C24</f>
        <v>0</v>
      </c>
      <c r="D25" s="468">
        <f>D10+D11-D16+D24</f>
        <v>0</v>
      </c>
      <c r="E25" s="468">
        <f>E10+E11-E16+E24</f>
        <v>0</v>
      </c>
      <c r="F25" s="468">
        <f>F10+F11-F16+F24</f>
        <v>0</v>
      </c>
    </row>
    <row r="26" spans="1:6" s="216" customFormat="1" ht="6.75" customHeight="1">
      <c r="A26" s="202"/>
      <c r="B26" s="211"/>
      <c r="C26" s="183"/>
      <c r="D26" s="183"/>
      <c r="E26" s="234"/>
      <c r="F26" s="212"/>
    </row>
    <row r="27" spans="1:6" ht="14.25" customHeight="1">
      <c r="A27" s="666" t="s">
        <v>152</v>
      </c>
      <c r="B27" s="666"/>
      <c r="C27" s="666"/>
      <c r="D27" s="666"/>
      <c r="E27" s="213"/>
      <c r="F27" s="213"/>
    </row>
    <row r="28" spans="1:6" ht="13.5" customHeight="1">
      <c r="A28" s="671" t="s">
        <v>128</v>
      </c>
      <c r="B28" s="671"/>
      <c r="C28" s="235"/>
      <c r="D28" s="236"/>
      <c r="E28" s="213"/>
      <c r="F28" s="213"/>
    </row>
    <row r="29" ht="20.25" customHeight="1">
      <c r="C29" s="82" t="s">
        <v>153</v>
      </c>
    </row>
  </sheetData>
  <sheetProtection/>
  <mergeCells count="5">
    <mergeCell ref="I6:P6"/>
    <mergeCell ref="A27:D27"/>
    <mergeCell ref="A28:B28"/>
    <mergeCell ref="A4:F4"/>
    <mergeCell ref="A6:F6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6.421875" style="238" customWidth="1"/>
    <col min="2" max="2" width="30.57421875" style="238" customWidth="1"/>
    <col min="3" max="3" width="13.421875" style="238" customWidth="1"/>
    <col min="4" max="4" width="12.00390625" style="238" customWidth="1"/>
    <col min="5" max="5" width="15.28125" style="238" customWidth="1"/>
    <col min="6" max="6" width="15.421875" style="238" customWidth="1"/>
    <col min="7" max="7" width="9.140625" style="238" customWidth="1"/>
    <col min="8" max="8" width="12.140625" style="238" customWidth="1"/>
    <col min="9" max="9" width="11.421875" style="238" customWidth="1"/>
    <col min="10" max="10" width="13.28125" style="238" customWidth="1"/>
    <col min="11" max="16384" width="9.140625" style="238" customWidth="1"/>
  </cols>
  <sheetData>
    <row r="1" spans="1:10" ht="12.75">
      <c r="A1" s="237"/>
      <c r="B1" s="237"/>
      <c r="C1" s="237"/>
      <c r="D1" s="237"/>
      <c r="E1" s="237"/>
      <c r="F1" s="237"/>
      <c r="G1" s="237"/>
      <c r="H1" s="84"/>
      <c r="J1" s="237"/>
    </row>
    <row r="2" spans="1:10" ht="12.75">
      <c r="A2" s="237"/>
      <c r="B2" s="237"/>
      <c r="C2" s="237"/>
      <c r="D2" s="237"/>
      <c r="E2" s="237"/>
      <c r="F2" s="237"/>
      <c r="G2" s="237"/>
      <c r="H2" s="128" t="s">
        <v>154</v>
      </c>
      <c r="I2" s="237"/>
      <c r="J2" s="237"/>
    </row>
    <row r="3" spans="1:10" ht="12.75">
      <c r="A3" s="237"/>
      <c r="B3" s="237"/>
      <c r="C3" s="237"/>
      <c r="D3" s="237"/>
      <c r="E3" s="237"/>
      <c r="F3" s="237"/>
      <c r="G3" s="237"/>
      <c r="H3" s="128" t="s">
        <v>155</v>
      </c>
      <c r="I3" s="237"/>
      <c r="J3" s="237"/>
    </row>
    <row r="4" spans="1:10" ht="8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7.25" customHeight="1">
      <c r="A5" s="655" t="s">
        <v>156</v>
      </c>
      <c r="B5" s="655"/>
      <c r="C5" s="655"/>
      <c r="D5" s="655"/>
      <c r="E5" s="655"/>
      <c r="F5" s="655"/>
      <c r="G5" s="655"/>
      <c r="H5" s="655"/>
      <c r="I5" s="655"/>
      <c r="J5" s="655"/>
    </row>
    <row r="6" spans="1:10" ht="12.75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5.75">
      <c r="A7" s="625" t="s">
        <v>157</v>
      </c>
      <c r="B7" s="625"/>
      <c r="C7" s="625"/>
      <c r="D7" s="625"/>
      <c r="E7" s="625"/>
      <c r="F7" s="625"/>
      <c r="G7" s="625"/>
      <c r="H7" s="625"/>
      <c r="I7" s="625"/>
      <c r="J7" s="625"/>
    </row>
    <row r="8" spans="1:10" ht="12.75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47.25" customHeight="1">
      <c r="A9" s="675" t="s">
        <v>524</v>
      </c>
      <c r="B9" s="675" t="s">
        <v>525</v>
      </c>
      <c r="C9" s="675" t="s">
        <v>574</v>
      </c>
      <c r="D9" s="675" t="s">
        <v>575</v>
      </c>
      <c r="E9" s="678" t="s">
        <v>576</v>
      </c>
      <c r="F9" s="679"/>
      <c r="G9" s="678" t="s">
        <v>158</v>
      </c>
      <c r="H9" s="679"/>
      <c r="I9" s="675" t="s">
        <v>578</v>
      </c>
      <c r="J9" s="673" t="s">
        <v>730</v>
      </c>
    </row>
    <row r="10" spans="1:10" ht="24" customHeight="1">
      <c r="A10" s="676"/>
      <c r="B10" s="676"/>
      <c r="C10" s="676"/>
      <c r="D10" s="676"/>
      <c r="E10" s="239" t="s">
        <v>159</v>
      </c>
      <c r="F10" s="239" t="s">
        <v>160</v>
      </c>
      <c r="G10" s="239" t="s">
        <v>161</v>
      </c>
      <c r="H10" s="239" t="s">
        <v>162</v>
      </c>
      <c r="I10" s="676"/>
      <c r="J10" s="674"/>
    </row>
    <row r="11" spans="1:10" ht="12.75">
      <c r="A11" s="240">
        <v>1</v>
      </c>
      <c r="B11" s="241">
        <v>2</v>
      </c>
      <c r="C11" s="241">
        <v>3</v>
      </c>
      <c r="D11" s="241">
        <v>4</v>
      </c>
      <c r="E11" s="241">
        <v>5</v>
      </c>
      <c r="F11" s="241">
        <v>6</v>
      </c>
      <c r="G11" s="241">
        <v>7</v>
      </c>
      <c r="H11" s="240">
        <v>8</v>
      </c>
      <c r="I11" s="241">
        <v>9</v>
      </c>
      <c r="J11" s="470">
        <v>10</v>
      </c>
    </row>
    <row r="12" spans="1:10" ht="24">
      <c r="A12" s="472" t="s">
        <v>733</v>
      </c>
      <c r="B12" s="473" t="s">
        <v>163</v>
      </c>
      <c r="C12" s="474"/>
      <c r="D12" s="474">
        <v>382</v>
      </c>
      <c r="E12" s="474"/>
      <c r="F12" s="474"/>
      <c r="G12" s="474"/>
      <c r="H12" s="474"/>
      <c r="I12" s="474"/>
      <c r="J12" s="479">
        <f>SUM(C12:I12)</f>
        <v>382</v>
      </c>
    </row>
    <row r="13" spans="1:10" ht="24">
      <c r="A13" s="475" t="s">
        <v>734</v>
      </c>
      <c r="B13" s="476" t="s">
        <v>164</v>
      </c>
      <c r="C13" s="470">
        <f>C14+C15</f>
        <v>0</v>
      </c>
      <c r="D13" s="470">
        <f aca="true" t="shared" si="0" ref="D13:I13">D14+D15</f>
        <v>64074</v>
      </c>
      <c r="E13" s="470">
        <f t="shared" si="0"/>
        <v>0</v>
      </c>
      <c r="F13" s="470">
        <f t="shared" si="0"/>
        <v>0</v>
      </c>
      <c r="G13" s="470">
        <f t="shared" si="0"/>
        <v>0</v>
      </c>
      <c r="H13" s="470">
        <f t="shared" si="0"/>
        <v>0</v>
      </c>
      <c r="I13" s="470">
        <f t="shared" si="0"/>
        <v>0</v>
      </c>
      <c r="J13" s="479">
        <f aca="true" t="shared" si="1" ref="J13:J33">SUM(C13:I13)</f>
        <v>64074</v>
      </c>
    </row>
    <row r="14" spans="1:10" ht="12.75">
      <c r="A14" s="239" t="s">
        <v>847</v>
      </c>
      <c r="B14" s="243" t="s">
        <v>165</v>
      </c>
      <c r="C14" s="241"/>
      <c r="D14" s="241">
        <v>64074</v>
      </c>
      <c r="E14" s="241"/>
      <c r="F14" s="241"/>
      <c r="G14" s="241"/>
      <c r="H14" s="241"/>
      <c r="I14" s="241"/>
      <c r="J14" s="479">
        <f t="shared" si="1"/>
        <v>64074</v>
      </c>
    </row>
    <row r="15" spans="1:10" ht="24">
      <c r="A15" s="239" t="s">
        <v>849</v>
      </c>
      <c r="B15" s="243" t="s">
        <v>166</v>
      </c>
      <c r="C15" s="241"/>
      <c r="D15" s="241"/>
      <c r="E15" s="241"/>
      <c r="F15" s="241"/>
      <c r="G15" s="241"/>
      <c r="H15" s="241"/>
      <c r="I15" s="241"/>
      <c r="J15" s="479">
        <f t="shared" si="1"/>
        <v>0</v>
      </c>
    </row>
    <row r="16" spans="1:10" ht="24">
      <c r="A16" s="475" t="s">
        <v>737</v>
      </c>
      <c r="B16" s="476" t="s">
        <v>167</v>
      </c>
      <c r="C16" s="470">
        <f>C17+C18+C19+C20</f>
        <v>0</v>
      </c>
      <c r="D16" s="470">
        <f aca="true" t="shared" si="2" ref="D16:I16">D17+D18+D19+D20</f>
        <v>-64195</v>
      </c>
      <c r="E16" s="470">
        <f t="shared" si="2"/>
        <v>0</v>
      </c>
      <c r="F16" s="470">
        <f t="shared" si="2"/>
        <v>0</v>
      </c>
      <c r="G16" s="470">
        <f t="shared" si="2"/>
        <v>0</v>
      </c>
      <c r="H16" s="470">
        <f t="shared" si="2"/>
        <v>0</v>
      </c>
      <c r="I16" s="470">
        <f t="shared" si="2"/>
        <v>0</v>
      </c>
      <c r="J16" s="479">
        <f t="shared" si="1"/>
        <v>-64195</v>
      </c>
    </row>
    <row r="17" spans="1:10" ht="12.75">
      <c r="A17" s="239" t="s">
        <v>2</v>
      </c>
      <c r="B17" s="243" t="s">
        <v>168</v>
      </c>
      <c r="C17" s="471"/>
      <c r="D17" s="471"/>
      <c r="E17" s="471"/>
      <c r="F17" s="471"/>
      <c r="G17" s="471"/>
      <c r="H17" s="471"/>
      <c r="I17" s="471"/>
      <c r="J17" s="479">
        <f t="shared" si="1"/>
        <v>0</v>
      </c>
    </row>
    <row r="18" spans="1:10" ht="12.75">
      <c r="A18" s="239" t="s">
        <v>4</v>
      </c>
      <c r="B18" s="243" t="s">
        <v>169</v>
      </c>
      <c r="C18" s="471"/>
      <c r="D18" s="471"/>
      <c r="E18" s="471"/>
      <c r="F18" s="471"/>
      <c r="G18" s="471"/>
      <c r="H18" s="471"/>
      <c r="I18" s="471"/>
      <c r="J18" s="479">
        <f t="shared" si="1"/>
        <v>0</v>
      </c>
    </row>
    <row r="19" spans="1:10" ht="12.75">
      <c r="A19" s="239" t="s">
        <v>6</v>
      </c>
      <c r="B19" s="243" t="s">
        <v>170</v>
      </c>
      <c r="C19" s="471"/>
      <c r="D19" s="241">
        <v>-64195</v>
      </c>
      <c r="E19" s="471"/>
      <c r="F19" s="471"/>
      <c r="G19" s="471"/>
      <c r="H19" s="471"/>
      <c r="I19" s="471"/>
      <c r="J19" s="479">
        <f t="shared" si="1"/>
        <v>-64195</v>
      </c>
    </row>
    <row r="20" spans="1:10" ht="12.75">
      <c r="A20" s="239" t="s">
        <v>118</v>
      </c>
      <c r="B20" s="243" t="s">
        <v>171</v>
      </c>
      <c r="C20" s="471"/>
      <c r="D20" s="471"/>
      <c r="E20" s="471"/>
      <c r="F20" s="471"/>
      <c r="G20" s="471"/>
      <c r="H20" s="471"/>
      <c r="I20" s="471"/>
      <c r="J20" s="479">
        <f t="shared" si="1"/>
        <v>0</v>
      </c>
    </row>
    <row r="21" spans="1:10" ht="12.75">
      <c r="A21" s="239" t="s">
        <v>739</v>
      </c>
      <c r="B21" s="242" t="s">
        <v>8</v>
      </c>
      <c r="C21" s="471"/>
      <c r="D21" s="471"/>
      <c r="E21" s="471"/>
      <c r="F21" s="471"/>
      <c r="G21" s="471"/>
      <c r="H21" s="471"/>
      <c r="I21" s="471"/>
      <c r="J21" s="479">
        <f t="shared" si="1"/>
        <v>0</v>
      </c>
    </row>
    <row r="22" spans="1:10" ht="24" customHeight="1">
      <c r="A22" s="469" t="s">
        <v>741</v>
      </c>
      <c r="B22" s="477" t="s">
        <v>172</v>
      </c>
      <c r="C22" s="478">
        <f aca="true" t="shared" si="3" ref="C22:I22">C12+C13-C16+C21</f>
        <v>0</v>
      </c>
      <c r="D22" s="478">
        <f>D12+D13+D16+D21</f>
        <v>261</v>
      </c>
      <c r="E22" s="478">
        <f t="shared" si="3"/>
        <v>0</v>
      </c>
      <c r="F22" s="478">
        <f t="shared" si="3"/>
        <v>0</v>
      </c>
      <c r="G22" s="478">
        <f t="shared" si="3"/>
        <v>0</v>
      </c>
      <c r="H22" s="478">
        <f t="shared" si="3"/>
        <v>0</v>
      </c>
      <c r="I22" s="478">
        <f t="shared" si="3"/>
        <v>0</v>
      </c>
      <c r="J22" s="479">
        <f t="shared" si="1"/>
        <v>261</v>
      </c>
    </row>
    <row r="23" spans="1:10" ht="24">
      <c r="A23" s="239" t="s">
        <v>743</v>
      </c>
      <c r="B23" s="244" t="s">
        <v>173</v>
      </c>
      <c r="C23" s="471"/>
      <c r="D23" s="471"/>
      <c r="E23" s="471"/>
      <c r="F23" s="471"/>
      <c r="G23" s="471"/>
      <c r="H23" s="471"/>
      <c r="I23" s="471"/>
      <c r="J23" s="479">
        <f t="shared" si="1"/>
        <v>0</v>
      </c>
    </row>
    <row r="24" spans="1:10" ht="36">
      <c r="A24" s="239" t="s">
        <v>745</v>
      </c>
      <c r="B24" s="244" t="s">
        <v>174</v>
      </c>
      <c r="C24" s="471"/>
      <c r="D24" s="471"/>
      <c r="E24" s="471"/>
      <c r="F24" s="471"/>
      <c r="G24" s="471"/>
      <c r="H24" s="471"/>
      <c r="I24" s="471"/>
      <c r="J24" s="479">
        <f t="shared" si="1"/>
        <v>0</v>
      </c>
    </row>
    <row r="25" spans="1:10" ht="24">
      <c r="A25" s="239" t="s">
        <v>747</v>
      </c>
      <c r="B25" s="245" t="s">
        <v>175</v>
      </c>
      <c r="C25" s="471"/>
      <c r="D25" s="471"/>
      <c r="E25" s="471"/>
      <c r="F25" s="471"/>
      <c r="G25" s="471"/>
      <c r="H25" s="471"/>
      <c r="I25" s="471"/>
      <c r="J25" s="479">
        <f t="shared" si="1"/>
        <v>0</v>
      </c>
    </row>
    <row r="26" spans="1:10" ht="24">
      <c r="A26" s="239" t="s">
        <v>749</v>
      </c>
      <c r="B26" s="245" t="s">
        <v>251</v>
      </c>
      <c r="C26" s="471"/>
      <c r="D26" s="471"/>
      <c r="E26" s="471"/>
      <c r="F26" s="471"/>
      <c r="G26" s="471"/>
      <c r="H26" s="471"/>
      <c r="I26" s="471"/>
      <c r="J26" s="479">
        <f t="shared" si="1"/>
        <v>0</v>
      </c>
    </row>
    <row r="27" spans="1:10" ht="48">
      <c r="A27" s="475" t="s">
        <v>750</v>
      </c>
      <c r="B27" s="480" t="s">
        <v>252</v>
      </c>
      <c r="C27" s="479">
        <f>C28+C29+C30+C31</f>
        <v>0</v>
      </c>
      <c r="D27" s="479">
        <f aca="true" t="shared" si="4" ref="D27:I27">D28+D29+D30+D31</f>
        <v>0</v>
      </c>
      <c r="E27" s="479">
        <f t="shared" si="4"/>
        <v>0</v>
      </c>
      <c r="F27" s="479">
        <f t="shared" si="4"/>
        <v>0</v>
      </c>
      <c r="G27" s="479">
        <f t="shared" si="4"/>
        <v>0</v>
      </c>
      <c r="H27" s="479">
        <f t="shared" si="4"/>
        <v>0</v>
      </c>
      <c r="I27" s="479">
        <f t="shared" si="4"/>
        <v>0</v>
      </c>
      <c r="J27" s="479">
        <f t="shared" si="1"/>
        <v>0</v>
      </c>
    </row>
    <row r="28" spans="1:10" ht="12.75">
      <c r="A28" s="239" t="s">
        <v>253</v>
      </c>
      <c r="B28" s="246" t="s">
        <v>168</v>
      </c>
      <c r="C28" s="471"/>
      <c r="D28" s="471"/>
      <c r="E28" s="471"/>
      <c r="F28" s="471"/>
      <c r="G28" s="471"/>
      <c r="H28" s="471"/>
      <c r="I28" s="471"/>
      <c r="J28" s="479">
        <f t="shared" si="1"/>
        <v>0</v>
      </c>
    </row>
    <row r="29" spans="1:10" ht="12.75">
      <c r="A29" s="239" t="s">
        <v>254</v>
      </c>
      <c r="B29" s="246" t="s">
        <v>169</v>
      </c>
      <c r="C29" s="471"/>
      <c r="D29" s="471"/>
      <c r="E29" s="471"/>
      <c r="F29" s="471"/>
      <c r="G29" s="471"/>
      <c r="H29" s="471"/>
      <c r="I29" s="471"/>
      <c r="J29" s="479">
        <f t="shared" si="1"/>
        <v>0</v>
      </c>
    </row>
    <row r="30" spans="1:10" ht="12.75">
      <c r="A30" s="239" t="s">
        <v>255</v>
      </c>
      <c r="B30" s="246" t="s">
        <v>170</v>
      </c>
      <c r="C30" s="471"/>
      <c r="D30" s="471"/>
      <c r="E30" s="471"/>
      <c r="F30" s="471"/>
      <c r="G30" s="471"/>
      <c r="H30" s="471"/>
      <c r="I30" s="471"/>
      <c r="J30" s="479">
        <f t="shared" si="1"/>
        <v>0</v>
      </c>
    </row>
    <row r="31" spans="1:10" ht="12.75">
      <c r="A31" s="239" t="s">
        <v>256</v>
      </c>
      <c r="B31" s="246" t="s">
        <v>171</v>
      </c>
      <c r="C31" s="471"/>
      <c r="D31" s="471"/>
      <c r="E31" s="471"/>
      <c r="F31" s="471"/>
      <c r="G31" s="471"/>
      <c r="H31" s="471"/>
      <c r="I31" s="471"/>
      <c r="J31" s="479">
        <f t="shared" si="1"/>
        <v>0</v>
      </c>
    </row>
    <row r="32" spans="1:10" ht="12.75">
      <c r="A32" s="239" t="s">
        <v>751</v>
      </c>
      <c r="B32" s="245" t="s">
        <v>257</v>
      </c>
      <c r="C32" s="471"/>
      <c r="D32" s="471"/>
      <c r="E32" s="471"/>
      <c r="F32" s="471"/>
      <c r="G32" s="471"/>
      <c r="H32" s="471"/>
      <c r="I32" s="471"/>
      <c r="J32" s="479">
        <f t="shared" si="1"/>
        <v>0</v>
      </c>
    </row>
    <row r="33" spans="1:10" ht="27.75" customHeight="1">
      <c r="A33" s="469" t="s">
        <v>752</v>
      </c>
      <c r="B33" s="481" t="s">
        <v>258</v>
      </c>
      <c r="C33" s="479">
        <f aca="true" t="shared" si="5" ref="C33:I33">C23+C24+C25-C26+C32</f>
        <v>0</v>
      </c>
      <c r="D33" s="479">
        <f>D23+D24+D25+D26+D32</f>
        <v>0</v>
      </c>
      <c r="E33" s="479">
        <f t="shared" si="5"/>
        <v>0</v>
      </c>
      <c r="F33" s="479">
        <f t="shared" si="5"/>
        <v>0</v>
      </c>
      <c r="G33" s="479">
        <f t="shared" si="5"/>
        <v>0</v>
      </c>
      <c r="H33" s="479">
        <f t="shared" si="5"/>
        <v>0</v>
      </c>
      <c r="I33" s="479">
        <f t="shared" si="5"/>
        <v>0</v>
      </c>
      <c r="J33" s="479">
        <f t="shared" si="1"/>
        <v>0</v>
      </c>
    </row>
    <row r="34" spans="1:10" ht="24">
      <c r="A34" s="469" t="s">
        <v>753</v>
      </c>
      <c r="B34" s="481" t="s">
        <v>259</v>
      </c>
      <c r="C34" s="479">
        <f>IF(C22-C33=FBA!F42,C22-C33,0)</f>
        <v>0</v>
      </c>
      <c r="D34" s="479">
        <f>IF(D22+D33=FBA!F43,D22+D33,0)</f>
        <v>261</v>
      </c>
      <c r="E34" s="479">
        <f>E22-E33</f>
        <v>0</v>
      </c>
      <c r="F34" s="479">
        <f>F22-F33</f>
        <v>0</v>
      </c>
      <c r="G34" s="479">
        <f>G22-G33</f>
        <v>0</v>
      </c>
      <c r="H34" s="479">
        <f>H22-H33</f>
        <v>0</v>
      </c>
      <c r="I34" s="479">
        <f>IF(I22-I33=FBA!F46,I22-I33,0)</f>
        <v>0</v>
      </c>
      <c r="J34" s="479">
        <f>IF(SUM(C34:I34)=FBA!F41,SUM(C34:I34),0)</f>
        <v>261</v>
      </c>
    </row>
    <row r="35" spans="1:10" ht="24">
      <c r="A35" s="469" t="s">
        <v>754</v>
      </c>
      <c r="B35" s="481" t="s">
        <v>260</v>
      </c>
      <c r="C35" s="479">
        <f>IF(C12-C23=FBA!F42,C12-C23,0)</f>
        <v>0</v>
      </c>
      <c r="D35" s="479">
        <f>IF(D12+D23=FBA!G43,D12+D23,0)</f>
        <v>382</v>
      </c>
      <c r="E35" s="479">
        <f>E12-E23</f>
        <v>0</v>
      </c>
      <c r="F35" s="479">
        <f>F12-F23</f>
        <v>0</v>
      </c>
      <c r="G35" s="479">
        <f>G12-G23</f>
        <v>0</v>
      </c>
      <c r="H35" s="479">
        <f>H12-H23</f>
        <v>0</v>
      </c>
      <c r="I35" s="479">
        <f>IF(I12-I23=FBA!F46,I12-I23,0)</f>
        <v>0</v>
      </c>
      <c r="J35" s="479">
        <f>IF(SUM(C35:I35)=FBA!G41,SUM(C35:I35),0)</f>
        <v>382</v>
      </c>
    </row>
    <row r="36" spans="1:10" ht="15" customHeight="1">
      <c r="A36" s="247"/>
      <c r="B36" s="247"/>
      <c r="C36" s="237"/>
      <c r="D36" s="237"/>
      <c r="E36" s="248" t="s">
        <v>261</v>
      </c>
      <c r="F36" s="237"/>
      <c r="G36" s="237"/>
      <c r="H36" s="237"/>
      <c r="I36" s="237"/>
      <c r="J36" s="237"/>
    </row>
    <row r="37" spans="1:10" ht="12.75" customHeight="1">
      <c r="A37" s="677" t="s">
        <v>262</v>
      </c>
      <c r="B37" s="677"/>
      <c r="C37" s="677"/>
      <c r="D37" s="677"/>
      <c r="E37" s="677"/>
      <c r="F37" s="677"/>
      <c r="G37" s="677"/>
      <c r="H37" s="237"/>
      <c r="I37" s="237"/>
      <c r="J37" s="237"/>
    </row>
    <row r="38" spans="1:10" ht="12.75">
      <c r="A38" s="237"/>
      <c r="B38" s="237"/>
      <c r="C38" s="237"/>
      <c r="D38" s="237"/>
      <c r="E38" s="237"/>
      <c r="F38" s="237"/>
      <c r="G38" s="237"/>
      <c r="H38" s="237"/>
      <c r="I38" s="237"/>
      <c r="J38" s="237"/>
    </row>
  </sheetData>
  <sheetProtection/>
  <mergeCells count="11">
    <mergeCell ref="A5:J5"/>
    <mergeCell ref="A7:J7"/>
    <mergeCell ref="A9:A10"/>
    <mergeCell ref="B9:B10"/>
    <mergeCell ref="C9:C10"/>
    <mergeCell ref="J9:J10"/>
    <mergeCell ref="I9:I10"/>
    <mergeCell ref="A37:G37"/>
    <mergeCell ref="D9:D10"/>
    <mergeCell ref="E9:F9"/>
    <mergeCell ref="G9:H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Ramutė</cp:lastModifiedBy>
  <cp:lastPrinted>2015-01-30T12:29:16Z</cp:lastPrinted>
  <dcterms:created xsi:type="dcterms:W3CDTF">1996-10-14T23:33:28Z</dcterms:created>
  <dcterms:modified xsi:type="dcterms:W3CDTF">2015-03-06T08:57:00Z</dcterms:modified>
  <cp:category/>
  <cp:version/>
  <cp:contentType/>
  <cp:contentStatus/>
</cp:coreProperties>
</file>